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7E5115B9-04E4-41E3-82E5-8A9C7B0A0AF9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БО" sheetId="6" r:id="rId1"/>
    <sheet name="ИДП" sheetId="3" r:id="rId2"/>
    <sheet name="ИБР" sheetId="1" r:id="rId3"/>
  </sheets>
  <definedNames>
    <definedName name="_xlnm.Print_Area" localSheetId="0">БО!$A$1:$I$27</definedName>
    <definedName name="_xlnm.Print_Area" localSheetId="2">ИБР!$A$1:$O$40</definedName>
  </definedNames>
  <calcPr calcId="18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" i="6" l="1"/>
  <c r="G12" i="6"/>
  <c r="G11" i="6"/>
  <c r="G18" i="6"/>
  <c r="Y11" i="3" l="1"/>
  <c r="N18" i="3" l="1"/>
  <c r="J10" i="1" l="1"/>
  <c r="I10" i="1"/>
  <c r="H10" i="1"/>
  <c r="I22" i="6" l="1"/>
  <c r="H22" i="6"/>
  <c r="F22" i="6"/>
  <c r="B22" i="6"/>
  <c r="F21" i="6"/>
  <c r="F20" i="6"/>
  <c r="F19" i="6"/>
  <c r="F18" i="6"/>
  <c r="F17" i="6"/>
  <c r="F16" i="6"/>
  <c r="F15" i="6"/>
  <c r="F14" i="6"/>
  <c r="F13" i="6"/>
  <c r="F12" i="6"/>
  <c r="F11" i="6"/>
  <c r="F10" i="6"/>
  <c r="G22" i="6" l="1"/>
  <c r="C23" i="3"/>
  <c r="X23" i="3"/>
  <c r="W23" i="3"/>
  <c r="D23" i="3" l="1"/>
  <c r="F11" i="3" s="1"/>
  <c r="F21" i="3" l="1"/>
  <c r="F17" i="3"/>
  <c r="F13" i="3"/>
  <c r="F12" i="3"/>
  <c r="F14" i="3"/>
  <c r="F16" i="3"/>
  <c r="F18" i="3"/>
  <c r="F20" i="3"/>
  <c r="F22" i="3"/>
  <c r="F15" i="3"/>
  <c r="F19" i="3"/>
  <c r="S23" i="3"/>
  <c r="R23" i="3"/>
  <c r="M23" i="3"/>
  <c r="L23" i="3"/>
  <c r="K23" i="3"/>
  <c r="H23" i="3"/>
  <c r="T22" i="3"/>
  <c r="N22" i="3"/>
  <c r="T21" i="3"/>
  <c r="N21" i="3"/>
  <c r="T20" i="3"/>
  <c r="N20" i="3"/>
  <c r="T19" i="3"/>
  <c r="N19" i="3"/>
  <c r="T18" i="3"/>
  <c r="V18" i="3" s="1"/>
  <c r="T17" i="3"/>
  <c r="N17" i="3"/>
  <c r="T16" i="3"/>
  <c r="N16" i="3"/>
  <c r="T15" i="3"/>
  <c r="N15" i="3"/>
  <c r="T14" i="3"/>
  <c r="N14" i="3"/>
  <c r="T13" i="3"/>
  <c r="N13" i="3"/>
  <c r="T12" i="3"/>
  <c r="N12" i="3"/>
  <c r="T11" i="3"/>
  <c r="N11" i="3"/>
  <c r="J11" i="3" l="1"/>
  <c r="J21" i="3"/>
  <c r="J17" i="3"/>
  <c r="J13" i="3"/>
  <c r="J20" i="3"/>
  <c r="J16" i="3"/>
  <c r="J12" i="3"/>
  <c r="J19" i="3"/>
  <c r="J15" i="3"/>
  <c r="J22" i="3"/>
  <c r="J18" i="3"/>
  <c r="J14" i="3"/>
  <c r="T23" i="3"/>
  <c r="N23" i="3"/>
  <c r="P12" i="3" s="1"/>
  <c r="J23" i="3" l="1"/>
  <c r="U12" i="3"/>
  <c r="P21" i="3"/>
  <c r="U21" i="3" s="1"/>
  <c r="P19" i="3"/>
  <c r="U19" i="3" s="1"/>
  <c r="P17" i="3"/>
  <c r="U17" i="3" s="1"/>
  <c r="P15" i="3"/>
  <c r="U15" i="3" s="1"/>
  <c r="P13" i="3"/>
  <c r="U13" i="3" s="1"/>
  <c r="P11" i="3"/>
  <c r="U11" i="3" s="1"/>
  <c r="P22" i="3"/>
  <c r="U22" i="3" s="1"/>
  <c r="P20" i="3"/>
  <c r="U20" i="3" s="1"/>
  <c r="P18" i="3"/>
  <c r="U18" i="3" s="1"/>
  <c r="P16" i="3"/>
  <c r="U16" i="3" s="1"/>
  <c r="P14" i="3"/>
  <c r="U14" i="3" s="1"/>
  <c r="V22" i="3"/>
  <c r="V20" i="3"/>
  <c r="V16" i="3"/>
  <c r="V14" i="3"/>
  <c r="V12" i="3"/>
  <c r="V21" i="3"/>
  <c r="V19" i="3"/>
  <c r="V17" i="3"/>
  <c r="V15" i="3"/>
  <c r="V13" i="3"/>
  <c r="G23" i="3"/>
  <c r="V11" i="3"/>
  <c r="F23" i="3"/>
  <c r="P23" i="3" l="1"/>
  <c r="U23" i="3"/>
  <c r="V23" i="3"/>
  <c r="J22" i="1" l="1"/>
  <c r="J21" i="1"/>
  <c r="J20" i="1"/>
  <c r="J19" i="1"/>
  <c r="J17" i="1"/>
  <c r="J18" i="1"/>
  <c r="J16" i="1"/>
  <c r="J15" i="1"/>
  <c r="J14" i="1"/>
  <c r="J13" i="1"/>
  <c r="J12" i="1"/>
  <c r="J11" i="1"/>
  <c r="B22" i="1"/>
  <c r="C22" i="1"/>
  <c r="D22" i="1"/>
  <c r="H21" i="1"/>
  <c r="H20" i="1"/>
  <c r="H19" i="1"/>
  <c r="H18" i="1"/>
  <c r="H17" i="1"/>
  <c r="H16" i="1"/>
  <c r="H15" i="1"/>
  <c r="H14" i="1"/>
  <c r="H13" i="1"/>
  <c r="H12" i="1"/>
  <c r="H11" i="1"/>
  <c r="G14" i="1" l="1"/>
  <c r="G10" i="1"/>
  <c r="I22" i="1"/>
  <c r="G21" i="1"/>
  <c r="M21" i="1" s="1"/>
  <c r="G13" i="1"/>
  <c r="K13" i="1" s="1"/>
  <c r="G17" i="1"/>
  <c r="K22" i="1"/>
  <c r="M22" i="1"/>
  <c r="L22" i="1"/>
  <c r="G20" i="1"/>
  <c r="K20" i="1" s="1"/>
  <c r="G11" i="1"/>
  <c r="G15" i="1"/>
  <c r="G19" i="1"/>
  <c r="H22" i="1"/>
  <c r="G12" i="1"/>
  <c r="G16" i="1"/>
  <c r="G18" i="1"/>
  <c r="N10" i="1" l="1"/>
  <c r="O10" i="1" s="1"/>
  <c r="M10" i="1"/>
  <c r="L10" i="1"/>
  <c r="K10" i="1"/>
  <c r="N22" i="1"/>
  <c r="O22" i="1" s="1"/>
  <c r="L21" i="1"/>
  <c r="N18" i="1"/>
  <c r="O18" i="1" s="1"/>
  <c r="K17" i="1"/>
  <c r="M17" i="1"/>
  <c r="L17" i="1"/>
  <c r="L14" i="1"/>
  <c r="M14" i="1"/>
  <c r="L13" i="1"/>
  <c r="N17" i="1"/>
  <c r="O17" i="1" s="1"/>
  <c r="K21" i="1"/>
  <c r="M13" i="1"/>
  <c r="K18" i="1"/>
  <c r="M18" i="1"/>
  <c r="L18" i="1"/>
  <c r="K14" i="1"/>
  <c r="M15" i="1"/>
  <c r="L15" i="1"/>
  <c r="K15" i="1"/>
  <c r="K16" i="1"/>
  <c r="M16" i="1"/>
  <c r="L16" i="1"/>
  <c r="K12" i="1"/>
  <c r="M12" i="1"/>
  <c r="L12" i="1"/>
  <c r="M19" i="1"/>
  <c r="L19" i="1"/>
  <c r="K19" i="1"/>
  <c r="M11" i="1"/>
  <c r="L11" i="1"/>
  <c r="K11" i="1"/>
  <c r="M20" i="1"/>
  <c r="L20" i="1"/>
  <c r="N19" i="1"/>
  <c r="O19" i="1" s="1"/>
  <c r="N15" i="1"/>
  <c r="O15" i="1" s="1"/>
  <c r="N12" i="1"/>
  <c r="O12" i="1" s="1"/>
  <c r="N21" i="1"/>
  <c r="O21" i="1" s="1"/>
  <c r="N14" i="1"/>
  <c r="O14" i="1" s="1"/>
  <c r="N13" i="1"/>
  <c r="O13" i="1" s="1"/>
  <c r="N20" i="1"/>
  <c r="O20" i="1" s="1"/>
  <c r="N16" i="1"/>
  <c r="O16" i="1" s="1"/>
  <c r="N11" i="1"/>
  <c r="O11" i="1" s="1"/>
  <c r="Y19" i="3"/>
  <c r="Y17" i="3"/>
  <c r="Y22" i="3"/>
  <c r="Y16" i="3"/>
  <c r="Y18" i="3"/>
  <c r="Y21" i="3"/>
  <c r="Y14" i="3"/>
  <c r="Y15" i="3"/>
  <c r="Y20" i="3"/>
  <c r="Y13" i="3"/>
  <c r="Y12" i="3"/>
  <c r="Y23" i="3" l="1"/>
  <c r="Z23" i="3" s="1"/>
  <c r="Z11" i="3" l="1"/>
  <c r="Z18" i="3"/>
  <c r="Z14" i="3"/>
  <c r="Z21" i="3"/>
  <c r="Z16" i="3"/>
  <c r="Z12" i="3"/>
  <c r="Z17" i="3"/>
  <c r="Z15" i="3"/>
  <c r="Z19" i="3"/>
  <c r="Z22" i="3"/>
  <c r="Z13" i="3"/>
  <c r="Z20" i="3"/>
</calcChain>
</file>

<file path=xl/sharedStrings.xml><?xml version="1.0" encoding="utf-8"?>
<sst xmlns="http://schemas.openxmlformats.org/spreadsheetml/2006/main" count="120" uniqueCount="87">
  <si>
    <t>Численность постоянного налеления</t>
  </si>
  <si>
    <t>в том числе</t>
  </si>
  <si>
    <t>коэффициенты</t>
  </si>
  <si>
    <t>численность в населенных пунктах менее 500 человек</t>
  </si>
  <si>
    <t xml:space="preserve"> городское население</t>
  </si>
  <si>
    <t>масштаба</t>
  </si>
  <si>
    <t>дисперсности расселения</t>
  </si>
  <si>
    <t>итого</t>
  </si>
  <si>
    <t>МО г. Красный Кут</t>
  </si>
  <si>
    <t>Дьяковское МО</t>
  </si>
  <si>
    <t>Ждановское МО</t>
  </si>
  <si>
    <t>Журавлевское МО</t>
  </si>
  <si>
    <t>Интернациональное МО</t>
  </si>
  <si>
    <t>Комсомольское МО</t>
  </si>
  <si>
    <t>Лавровское МО</t>
  </si>
  <si>
    <t>Лебедевское МО</t>
  </si>
  <si>
    <t>Логиновское МО</t>
  </si>
  <si>
    <t>Первомайское МО</t>
  </si>
  <si>
    <t>Усатовское МО</t>
  </si>
  <si>
    <t>Чкаловское МО</t>
  </si>
  <si>
    <t>прогноз тарифов на ЖКУ</t>
  </si>
  <si>
    <t xml:space="preserve"> стоимость  1 куб. м. воды в месяц, руб</t>
  </si>
  <si>
    <t>стоимость тепла за 1 Гкал а месяц, руб</t>
  </si>
  <si>
    <t>стоимости коммунальных услуг</t>
  </si>
  <si>
    <t>7=1+ гр.2/гр1</t>
  </si>
  <si>
    <t>8=1+ гр.3/гр. 1</t>
  </si>
  <si>
    <t>9=0,9+0,1*(0,8*гр4/Σгр.4+0,2*гр.5/Σгр.5)</t>
  </si>
  <si>
    <t>уровеня урбанизации</t>
  </si>
  <si>
    <t>Поселения района</t>
  </si>
  <si>
    <t>НДФЛ</t>
  </si>
  <si>
    <t>№</t>
  </si>
  <si>
    <t>прогноз НДФЛ, отчисления 10%</t>
  </si>
  <si>
    <t>прогноз  всего</t>
  </si>
  <si>
    <t>физические лица</t>
  </si>
  <si>
    <t xml:space="preserve">юридические лица </t>
  </si>
  <si>
    <t>организации</t>
  </si>
  <si>
    <t>Дотация  поселению из бюджета муниципального района за счет субвенций из областного бюджета</t>
  </si>
  <si>
    <t xml:space="preserve">Доходный потенциал </t>
  </si>
  <si>
    <t>Индекс доходного потенциала</t>
  </si>
  <si>
    <t>Бюджетная обеспеченность</t>
  </si>
  <si>
    <t xml:space="preserve">Индекс  бюджетных расходов </t>
  </si>
  <si>
    <t>Прогноз доходов  бюджетов поселений</t>
  </si>
  <si>
    <t>Дотация на выравнивания бюджетной обеспеченности поселений</t>
  </si>
  <si>
    <t>Потенциал НДФЛ, 10%</t>
  </si>
  <si>
    <t>Налог на имущество</t>
  </si>
  <si>
    <t>Прогноз налога</t>
  </si>
  <si>
    <t xml:space="preserve">Налоговый потенциал </t>
  </si>
  <si>
    <t>20=гр16+гр10+гр6</t>
  </si>
  <si>
    <t>Численность постоянного населения</t>
  </si>
  <si>
    <t>24=гр.23+20</t>
  </si>
  <si>
    <t xml:space="preserve">30=(гр.24/гр.22)/(Σгр.24/Σгр.22) </t>
  </si>
  <si>
    <t>26=гр.6+гр.10+гр.16</t>
  </si>
  <si>
    <t xml:space="preserve"> Местное самоуправление</t>
  </si>
  <si>
    <t xml:space="preserve">  культура</t>
  </si>
  <si>
    <t xml:space="preserve">  физическая культура и спорт</t>
  </si>
  <si>
    <t xml:space="preserve"> прочие расходы</t>
  </si>
  <si>
    <t xml:space="preserve"> отраслевые индексы бюджетных расходов</t>
  </si>
  <si>
    <t>10= (гр1*гр.6/гр.1)/(Σ(1*гр.6)/Σгр.1)</t>
  </si>
  <si>
    <t>11=(гр1*гр.6*гр.9/гр.1)/(Σ(1*гр.6*гр.9)/Σгр.1)</t>
  </si>
  <si>
    <t>12=(гр1*гр.6*гр.9/гр.1)/(Σ(1*гр.6*гр.9)/Σгр.1)</t>
  </si>
  <si>
    <t>13=(гр.1*гр.7*гр.8/гр.1)/(Σ(гр.1*гр.7*гр.8)/(Σгр.1)</t>
  </si>
  <si>
    <t>Сводный индекс бюджетных расходов</t>
  </si>
  <si>
    <t>Доля  расходов в составе  репрезентативной системы расходов в  планируемом году по всем поселениям входящим в состав муниципального района</t>
  </si>
  <si>
    <t xml:space="preserve"> местное самоуправление</t>
  </si>
  <si>
    <t xml:space="preserve"> культура</t>
  </si>
  <si>
    <t>спорт</t>
  </si>
  <si>
    <t>прочие расходы</t>
  </si>
  <si>
    <t xml:space="preserve">налоговый потенциал всего </t>
  </si>
  <si>
    <t>руб.</t>
  </si>
  <si>
    <t xml:space="preserve"> ( руб.)</t>
  </si>
  <si>
    <t>( руб)</t>
  </si>
  <si>
    <t>Потребность в средствах для выравнивания  бюджетной обеспеченности  поселений   (руб)</t>
  </si>
  <si>
    <r>
      <t>6=0,6+0,4*(</t>
    </r>
    <r>
      <rPr>
        <b/>
        <sz val="11"/>
        <color theme="1"/>
        <rFont val="Calibri"/>
        <family val="2"/>
        <charset val="204"/>
      </rPr>
      <t>Σгр.</t>
    </r>
    <r>
      <rPr>
        <b/>
        <sz val="11"/>
        <color theme="1"/>
        <rFont val="Calibri"/>
        <family val="2"/>
        <charset val="204"/>
        <scheme val="minor"/>
      </rPr>
      <t>1/12)/гр.1</t>
    </r>
  </si>
  <si>
    <t xml:space="preserve">   Расчет распределения на 2024 год дотации на выравнивания бюджетной обеспеченности поселений Краснокутского района</t>
  </si>
  <si>
    <t>Утверждено на 2024  год ( решение Собрания депутатов "О бюджете Краснокутского муниципального района на 2022 год и на плановый период 2023 и 2024  годов)</t>
  </si>
  <si>
    <t>Расчет индекса доходного потенциала поселений Краснокутского района на 2024 год</t>
  </si>
  <si>
    <t>Расчет индекса доходного потенциала поселений Краснокутского района на 2024год ( продолжение)</t>
  </si>
  <si>
    <t>ФОТ, прогноз на 2024год, тыс. руб</t>
  </si>
  <si>
    <t>Сумма налога по 5-НДФЛ за 2021 год</t>
  </si>
  <si>
    <t xml:space="preserve">Прогноз налога на доходы физических лиц на 2024 год,    руб        </t>
  </si>
  <si>
    <t>Сумма налога к уплате в бюджет  по форме 5-МН за 2021 год.  Рублей</t>
  </si>
  <si>
    <t xml:space="preserve">Прогноз налога на имущество физических лиц       на 2024 год,   рублей     </t>
  </si>
  <si>
    <t>Земельный налог, по форме 5-МН за 2021год</t>
  </si>
  <si>
    <t>Прогноз  земельного  налога   на 2024 год</t>
  </si>
  <si>
    <t xml:space="preserve"> Расчет индекса  бюджетных расходов поселений Краснокутского  района на 2024 год</t>
  </si>
  <si>
    <t>14=гр.10*0,235+гр.11*0,180+гр.12*0,065+гр.13*0,520</t>
  </si>
  <si>
    <t>5=98711844/31634*(0,41- гр.4)*гр.3*гр.1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</si>
</sst>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00"/>
    <numFmt numFmtId="166" formatCode="0.00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/>
    <xf numFmtId="0" fontId="1" fillId="0" borderId="4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Fill="1" applyBorder="1"/>
    <xf numFmtId="0" fontId="1" fillId="0" borderId="0" xfId="0" applyFont="1" applyFill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3" borderId="0" xfId="0" applyFont="1" applyFill="1"/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wrapText="1"/>
    </xf>
    <xf numFmtId="1" fontId="1" fillId="0" borderId="0" xfId="0" applyNumberFormat="1" applyFont="1" applyFill="1"/>
    <xf numFmtId="0" fontId="2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wrapText="1"/>
    </xf>
    <xf numFmtId="0" fontId="2" fillId="3" borderId="4" xfId="0" applyFont="1" applyFill="1" applyBorder="1" applyAlignment="1">
      <alignment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wrapText="1"/>
    </xf>
    <xf numFmtId="1" fontId="2" fillId="0" borderId="0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0" xfId="0" applyFont="1" applyAlignment="1">
      <alignment horizontal="center"/>
    </xf>
    <xf numFmtId="0" fontId="0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4" fillId="0" borderId="4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horizontal="center" vertical="top" wrapText="1"/>
    </xf>
    <xf numFmtId="0" fontId="0" fillId="0" borderId="4" xfId="0" applyFont="1" applyBorder="1"/>
    <xf numFmtId="0" fontId="4" fillId="0" borderId="4" xfId="0" applyFont="1" applyBorder="1" applyAlignment="1">
      <alignment horizontal="center" wrapText="1"/>
    </xf>
    <xf numFmtId="0" fontId="0" fillId="0" borderId="4" xfId="0" applyFont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4" xfId="0" applyFont="1" applyBorder="1" applyAlignment="1">
      <alignment horizontal="center"/>
    </xf>
    <xf numFmtId="0" fontId="0" fillId="0" borderId="4" xfId="0" applyFont="1" applyFill="1" applyBorder="1"/>
    <xf numFmtId="0" fontId="4" fillId="0" borderId="4" xfId="0" applyFont="1" applyBorder="1"/>
    <xf numFmtId="0" fontId="4" fillId="0" borderId="0" xfId="0" applyFont="1"/>
    <xf numFmtId="0" fontId="0" fillId="0" borderId="7" xfId="0" applyFont="1" applyBorder="1"/>
    <xf numFmtId="0" fontId="4" fillId="0" borderId="4" xfId="0" applyFont="1" applyFill="1" applyBorder="1" applyAlignment="1">
      <alignment wrapText="1"/>
    </xf>
    <xf numFmtId="0" fontId="7" fillId="0" borderId="0" xfId="0" applyFont="1" applyAlignment="1"/>
    <xf numFmtId="0" fontId="0" fillId="0" borderId="0" xfId="0" applyFont="1" applyBorder="1"/>
    <xf numFmtId="0" fontId="4" fillId="0" borderId="4" xfId="0" applyFont="1" applyFill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8" fillId="0" borderId="4" xfId="0" applyFont="1" applyFill="1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165" fontId="0" fillId="3" borderId="4" xfId="0" applyNumberFormat="1" applyFont="1" applyFill="1" applyBorder="1"/>
    <xf numFmtId="0" fontId="0" fillId="3" borderId="4" xfId="0" applyFont="1" applyFill="1" applyBorder="1"/>
    <xf numFmtId="0" fontId="0" fillId="0" borderId="0" xfId="0" applyFont="1" applyFill="1" applyAlignment="1">
      <alignment horizontal="center"/>
    </xf>
    <xf numFmtId="0" fontId="8" fillId="0" borderId="0" xfId="0" applyFont="1"/>
    <xf numFmtId="0" fontId="8" fillId="0" borderId="0" xfId="0" applyFont="1" applyFill="1"/>
    <xf numFmtId="0" fontId="8" fillId="0" borderId="7" xfId="0" applyFont="1" applyFill="1" applyBorder="1"/>
    <xf numFmtId="0" fontId="5" fillId="0" borderId="0" xfId="0" applyFont="1" applyFill="1" applyAlignment="1">
      <alignment horizontal="center"/>
    </xf>
    <xf numFmtId="0" fontId="4" fillId="3" borderId="4" xfId="0" applyFont="1" applyFill="1" applyBorder="1" applyAlignment="1">
      <alignment wrapText="1"/>
    </xf>
    <xf numFmtId="0" fontId="0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0" fillId="2" borderId="4" xfId="0" applyFont="1" applyFill="1" applyBorder="1" applyAlignment="1">
      <alignment vertical="top" wrapText="1"/>
    </xf>
    <xf numFmtId="0" fontId="1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horizontal="center" vertical="top" wrapText="1"/>
    </xf>
    <xf numFmtId="0" fontId="1" fillId="0" borderId="2" xfId="0" applyFont="1" applyFill="1" applyBorder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/>
    <xf numFmtId="0" fontId="8" fillId="0" borderId="4" xfId="0" applyFont="1" applyFill="1" applyBorder="1" applyAlignment="1">
      <alignment wrapText="1"/>
    </xf>
    <xf numFmtId="1" fontId="8" fillId="0" borderId="0" xfId="0" applyNumberFormat="1" applyFont="1" applyFill="1"/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top" wrapText="1"/>
    </xf>
    <xf numFmtId="0" fontId="12" fillId="0" borderId="4" xfId="0" applyFont="1" applyFill="1" applyBorder="1" applyAlignment="1">
      <alignment vertical="top" wrapText="1"/>
    </xf>
    <xf numFmtId="0" fontId="0" fillId="0" borderId="4" xfId="0" applyFont="1" applyFill="1" applyBorder="1" applyAlignment="1">
      <alignment horizontal="center"/>
    </xf>
    <xf numFmtId="0" fontId="1" fillId="0" borderId="0" xfId="0" applyFont="1" applyFill="1" applyBorder="1"/>
    <xf numFmtId="0" fontId="8" fillId="0" borderId="2" xfId="0" applyFont="1" applyFill="1" applyBorder="1" applyAlignment="1">
      <alignment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top" wrapText="1"/>
    </xf>
    <xf numFmtId="0" fontId="8" fillId="0" borderId="2" xfId="0" applyFont="1" applyFill="1" applyBorder="1"/>
    <xf numFmtId="1" fontId="8" fillId="0" borderId="2" xfId="0" applyNumberFormat="1" applyFont="1" applyFill="1" applyBorder="1"/>
    <xf numFmtId="0" fontId="4" fillId="0" borderId="4" xfId="0" applyFont="1" applyFill="1" applyBorder="1" applyAlignment="1">
      <alignment horizontal="right"/>
    </xf>
    <xf numFmtId="0" fontId="0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4" fillId="0" borderId="4" xfId="0" applyFont="1" applyFill="1" applyBorder="1"/>
    <xf numFmtId="0" fontId="9" fillId="0" borderId="4" xfId="0" applyFont="1" applyFill="1" applyBorder="1"/>
    <xf numFmtId="164" fontId="0" fillId="0" borderId="4" xfId="0" applyNumberFormat="1" applyFont="1" applyFill="1" applyBorder="1"/>
    <xf numFmtId="164" fontId="4" fillId="0" borderId="4" xfId="0" applyNumberFormat="1" applyFont="1" applyFill="1" applyBorder="1"/>
    <xf numFmtId="164" fontId="1" fillId="0" borderId="4" xfId="0" applyNumberFormat="1" applyFont="1" applyFill="1" applyBorder="1"/>
    <xf numFmtId="165" fontId="1" fillId="0" borderId="4" xfId="0" applyNumberFormat="1" applyFont="1" applyFill="1" applyBorder="1"/>
    <xf numFmtId="165" fontId="1" fillId="0" borderId="0" xfId="0" applyNumberFormat="1" applyFont="1" applyFill="1"/>
    <xf numFmtId="166" fontId="8" fillId="0" borderId="4" xfId="0" applyNumberFormat="1" applyFont="1" applyFill="1" applyBorder="1"/>
    <xf numFmtId="0" fontId="4" fillId="0" borderId="4" xfId="0" applyFont="1" applyFill="1" applyBorder="1" applyAlignment="1">
      <alignment horizontal="center" vertical="center"/>
    </xf>
    <xf numFmtId="2" fontId="0" fillId="0" borderId="4" xfId="0" applyNumberFormat="1" applyFon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wrapText="1"/>
    </xf>
    <xf numFmtId="1" fontId="0" fillId="0" borderId="4" xfId="0" applyNumberFormat="1" applyFont="1" applyFill="1" applyBorder="1" applyAlignment="1">
      <alignment horizontal="center"/>
    </xf>
    <xf numFmtId="1" fontId="4" fillId="0" borderId="4" xfId="0" applyNumberFormat="1" applyFont="1" applyFill="1" applyBorder="1" applyAlignment="1">
      <alignment horizontal="center"/>
    </xf>
    <xf numFmtId="166" fontId="0" fillId="0" borderId="4" xfId="0" applyNumberFormat="1" applyFont="1" applyFill="1" applyBorder="1" applyAlignment="1">
      <alignment horizontal="center"/>
    </xf>
    <xf numFmtId="166" fontId="4" fillId="0" borderId="4" xfId="0" applyNumberFormat="1" applyFont="1" applyFill="1" applyBorder="1" applyAlignment="1">
      <alignment horizontal="center"/>
    </xf>
    <xf numFmtId="0" fontId="2" fillId="0" borderId="4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wrapText="1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 wrapText="1"/>
    </xf>
    <xf numFmtId="0" fontId="0" fillId="0" borderId="5" xfId="0" applyNumberFormat="1" applyFont="1" applyBorder="1" applyAlignment="1">
      <alignment wrapText="1"/>
    </xf>
    <xf numFmtId="0" fontId="0" fillId="0" borderId="3" xfId="0" applyNumberFormat="1" applyFont="1" applyBorder="1" applyAlignment="1">
      <alignment wrapText="1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" fontId="8" fillId="0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A54D7-F9FB-4357-9928-4082EB2E016A}">
  <dimension ref="A1:J33"/>
  <sheetViews>
    <sheetView tabSelected="1" zoomScaleNormal="100" workbookViewId="0">
      <selection activeCell="D27" sqref="D27"/>
    </sheetView>
  </sheetViews>
  <sheetFormatPr defaultRowHeight="15" x14ac:dyDescent="0.25"/>
  <cols>
    <col min="1" max="1" width="23.5703125" style="1" customWidth="1"/>
    <col min="2" max="2" width="13.85546875" style="1" customWidth="1"/>
    <col min="3" max="3" width="14.140625" style="1" hidden="1" customWidth="1"/>
    <col min="4" max="4" width="18.28515625" style="1" customWidth="1"/>
    <col min="5" max="5" width="13.140625" style="1" customWidth="1"/>
    <col min="6" max="6" width="13.28515625" style="1" customWidth="1"/>
    <col min="7" max="7" width="24" style="1" customWidth="1"/>
    <col min="8" max="8" width="22" style="1" customWidth="1"/>
    <col min="9" max="9" width="16.5703125" style="1" customWidth="1"/>
    <col min="10" max="10" width="15.7109375" style="1" customWidth="1"/>
    <col min="11" max="16384" width="9.140625" style="1"/>
  </cols>
  <sheetData>
    <row r="1" spans="1:10" s="24" customFormat="1" x14ac:dyDescent="0.25"/>
    <row r="2" spans="1:10" s="24" customFormat="1" x14ac:dyDescent="0.25">
      <c r="A2" s="40" t="s">
        <v>73</v>
      </c>
    </row>
    <row r="3" spans="1:10" s="24" customFormat="1" x14ac:dyDescent="0.25">
      <c r="J3" s="41"/>
    </row>
    <row r="4" spans="1:10" s="24" customFormat="1" x14ac:dyDescent="0.25">
      <c r="I4" s="24" t="s">
        <v>69</v>
      </c>
      <c r="J4" s="41"/>
    </row>
    <row r="5" spans="1:10" s="24" customFormat="1" ht="45" customHeight="1" x14ac:dyDescent="0.25">
      <c r="A5" s="118"/>
      <c r="B5" s="120" t="s">
        <v>0</v>
      </c>
      <c r="C5" s="75"/>
      <c r="D5" s="120" t="s">
        <v>38</v>
      </c>
      <c r="E5" s="120" t="s">
        <v>40</v>
      </c>
      <c r="F5" s="114" t="s">
        <v>39</v>
      </c>
      <c r="G5" s="116" t="s">
        <v>71</v>
      </c>
      <c r="H5" s="114" t="s">
        <v>74</v>
      </c>
      <c r="I5" s="116" t="s">
        <v>42</v>
      </c>
      <c r="J5" s="117"/>
    </row>
    <row r="6" spans="1:10" s="24" customFormat="1" ht="90" customHeight="1" x14ac:dyDescent="0.25">
      <c r="A6" s="119"/>
      <c r="B6" s="121"/>
      <c r="C6" s="76"/>
      <c r="D6" s="121"/>
      <c r="E6" s="121"/>
      <c r="F6" s="115"/>
      <c r="G6" s="116"/>
      <c r="H6" s="115"/>
      <c r="I6" s="116"/>
      <c r="J6" s="117"/>
    </row>
    <row r="7" spans="1:10" x14ac:dyDescent="0.25">
      <c r="A7" s="16"/>
      <c r="B7" s="18"/>
      <c r="C7" s="18"/>
      <c r="D7" s="4"/>
      <c r="E7" s="4"/>
      <c r="F7" s="4"/>
      <c r="G7" s="4"/>
      <c r="H7" s="72"/>
      <c r="I7" s="4"/>
      <c r="J7" s="77"/>
    </row>
    <row r="8" spans="1:10" ht="30" x14ac:dyDescent="0.25">
      <c r="A8" s="19"/>
      <c r="B8" s="42">
        <v>1</v>
      </c>
      <c r="C8" s="20"/>
      <c r="D8" s="50">
        <v>2</v>
      </c>
      <c r="E8" s="50">
        <v>3</v>
      </c>
      <c r="F8" s="50">
        <v>4</v>
      </c>
      <c r="G8" s="78" t="s">
        <v>86</v>
      </c>
      <c r="H8" s="85"/>
      <c r="I8" s="78"/>
      <c r="J8" s="61"/>
    </row>
    <row r="9" spans="1:10" x14ac:dyDescent="0.25">
      <c r="A9" s="2"/>
      <c r="B9" s="36"/>
      <c r="C9" s="2"/>
      <c r="D9" s="50"/>
      <c r="E9" s="50"/>
      <c r="F9" s="50"/>
      <c r="G9" s="50"/>
      <c r="H9" s="88"/>
      <c r="I9" s="50"/>
      <c r="J9" s="61"/>
    </row>
    <row r="10" spans="1:10" x14ac:dyDescent="0.25">
      <c r="A10" s="38" t="s">
        <v>8</v>
      </c>
      <c r="B10" s="38">
        <v>16827</v>
      </c>
      <c r="C10" s="4"/>
      <c r="D10" s="101">
        <v>0.94499999999999995</v>
      </c>
      <c r="E10" s="101">
        <v>0.94799999999999995</v>
      </c>
      <c r="F10" s="101">
        <f>SUM(D10/E10)</f>
        <v>0.99683544303797467</v>
      </c>
      <c r="G10" s="142"/>
      <c r="H10" s="89"/>
      <c r="I10" s="50"/>
      <c r="J10" s="61"/>
    </row>
    <row r="11" spans="1:10" x14ac:dyDescent="0.25">
      <c r="A11" s="38" t="s">
        <v>9</v>
      </c>
      <c r="B11" s="38">
        <v>1072</v>
      </c>
      <c r="C11" s="4"/>
      <c r="D11" s="101">
        <v>0.44400000000000001</v>
      </c>
      <c r="E11" s="101">
        <v>1.1020000000000001</v>
      </c>
      <c r="F11" s="101">
        <f t="shared" ref="F11:F22" si="0">SUM(D11/E11)</f>
        <v>0.4029038112522686</v>
      </c>
      <c r="G11" s="142">
        <f>98711844/31634*(0.41-F11)*E11*B11</f>
        <v>26158.732273052985</v>
      </c>
      <c r="H11" s="89">
        <v>176844</v>
      </c>
      <c r="I11" s="142">
        <v>176844</v>
      </c>
      <c r="J11" s="61"/>
    </row>
    <row r="12" spans="1:10" x14ac:dyDescent="0.25">
      <c r="A12" s="38" t="s">
        <v>10</v>
      </c>
      <c r="B12" s="38">
        <v>1174</v>
      </c>
      <c r="C12" s="4"/>
      <c r="D12" s="50">
        <v>0.34399999999999997</v>
      </c>
      <c r="E12" s="101">
        <v>1.1399999999999999</v>
      </c>
      <c r="F12" s="101">
        <f t="shared" si="0"/>
        <v>0.30175438596491228</v>
      </c>
      <c r="G12" s="142">
        <f>98711844/31634*(0.41-F12)*E12*B12</f>
        <v>452062.42584657006</v>
      </c>
      <c r="H12" s="89">
        <v>577313</v>
      </c>
      <c r="I12" s="142">
        <v>577313</v>
      </c>
      <c r="J12" s="61"/>
    </row>
    <row r="13" spans="1:10" x14ac:dyDescent="0.25">
      <c r="A13" s="38" t="s">
        <v>11</v>
      </c>
      <c r="B13" s="38">
        <v>1159</v>
      </c>
      <c r="C13" s="4"/>
      <c r="D13" s="50">
        <v>2.5249999999999999</v>
      </c>
      <c r="E13" s="101">
        <v>1.2230000000000001</v>
      </c>
      <c r="F13" s="101">
        <f t="shared" si="0"/>
        <v>2.0645952575633686</v>
      </c>
      <c r="G13" s="142"/>
      <c r="H13" s="89"/>
      <c r="I13" s="142"/>
      <c r="J13" s="61"/>
    </row>
    <row r="14" spans="1:10" x14ac:dyDescent="0.25">
      <c r="A14" s="38" t="s">
        <v>12</v>
      </c>
      <c r="B14" s="38">
        <v>1431</v>
      </c>
      <c r="C14" s="4"/>
      <c r="D14" s="50">
        <v>2.1190000000000002</v>
      </c>
      <c r="E14" s="101">
        <v>0.99399999999999999</v>
      </c>
      <c r="F14" s="101">
        <f t="shared" si="0"/>
        <v>2.1317907444668012</v>
      </c>
      <c r="G14" s="142"/>
      <c r="H14" s="89"/>
      <c r="I14" s="142"/>
      <c r="J14" s="61"/>
    </row>
    <row r="15" spans="1:10" x14ac:dyDescent="0.25">
      <c r="A15" s="38" t="s">
        <v>13</v>
      </c>
      <c r="B15" s="38">
        <v>881</v>
      </c>
      <c r="C15" s="4"/>
      <c r="D15" s="101">
        <v>4.46</v>
      </c>
      <c r="E15" s="101">
        <v>1.2110000000000001</v>
      </c>
      <c r="F15" s="101">
        <f t="shared" si="0"/>
        <v>3.6829066886870354</v>
      </c>
      <c r="G15" s="142"/>
      <c r="H15" s="89"/>
      <c r="I15" s="142"/>
      <c r="J15" s="61"/>
    </row>
    <row r="16" spans="1:10" x14ac:dyDescent="0.25">
      <c r="A16" s="38" t="s">
        <v>14</v>
      </c>
      <c r="B16" s="38">
        <v>1052</v>
      </c>
      <c r="C16" s="4"/>
      <c r="D16" s="50">
        <v>0.373</v>
      </c>
      <c r="E16" s="101">
        <v>1.18</v>
      </c>
      <c r="F16" s="101">
        <f t="shared" si="0"/>
        <v>0.31610169491525425</v>
      </c>
      <c r="G16" s="142">
        <f>98711844/31634*(0.41-F16)*E16*B16</f>
        <v>363722.9081238666</v>
      </c>
      <c r="H16" s="89">
        <v>443379</v>
      </c>
      <c r="I16" s="142">
        <v>443379</v>
      </c>
      <c r="J16" s="61"/>
    </row>
    <row r="17" spans="1:10" x14ac:dyDescent="0.25">
      <c r="A17" s="38" t="s">
        <v>15</v>
      </c>
      <c r="B17" s="38">
        <v>1368</v>
      </c>
      <c r="C17" s="4"/>
      <c r="D17" s="50">
        <v>1.1559999999999999</v>
      </c>
      <c r="E17" s="101">
        <v>1.0249999999999999</v>
      </c>
      <c r="F17" s="101">
        <f t="shared" si="0"/>
        <v>1.1278048780487806</v>
      </c>
      <c r="G17" s="142"/>
      <c r="H17" s="89"/>
      <c r="I17" s="142"/>
      <c r="J17" s="61"/>
    </row>
    <row r="18" spans="1:10" x14ac:dyDescent="0.25">
      <c r="A18" s="38" t="s">
        <v>16</v>
      </c>
      <c r="B18" s="38">
        <v>1912</v>
      </c>
      <c r="C18" s="4"/>
      <c r="D18" s="50">
        <v>0.31900000000000001</v>
      </c>
      <c r="E18" s="101">
        <v>0.98399999999999999</v>
      </c>
      <c r="F18" s="101">
        <f t="shared" si="0"/>
        <v>0.32418699186991873</v>
      </c>
      <c r="G18" s="142">
        <f>98711844/31634*(0.41-F18)*E18*B18</f>
        <v>503792.00041955849</v>
      </c>
      <c r="H18" s="89">
        <v>328289</v>
      </c>
      <c r="I18" s="142">
        <v>503792</v>
      </c>
      <c r="J18" s="61"/>
    </row>
    <row r="19" spans="1:10" x14ac:dyDescent="0.25">
      <c r="A19" s="38" t="s">
        <v>17</v>
      </c>
      <c r="B19" s="38">
        <v>1914</v>
      </c>
      <c r="C19" s="4"/>
      <c r="D19" s="101">
        <v>0.54500000000000004</v>
      </c>
      <c r="E19" s="101">
        <v>0.89400000000000002</v>
      </c>
      <c r="F19" s="101">
        <f t="shared" si="0"/>
        <v>0.60961968680089484</v>
      </c>
      <c r="G19" s="142"/>
      <c r="H19" s="89"/>
      <c r="I19" s="142"/>
      <c r="J19" s="61"/>
    </row>
    <row r="20" spans="1:10" x14ac:dyDescent="0.25">
      <c r="A20" s="38" t="s">
        <v>18</v>
      </c>
      <c r="B20" s="38">
        <v>1473</v>
      </c>
      <c r="C20" s="4"/>
      <c r="D20" s="50">
        <v>0.40500000000000003</v>
      </c>
      <c r="E20" s="101">
        <v>0.97399999999999998</v>
      </c>
      <c r="F20" s="101">
        <f t="shared" si="0"/>
        <v>0.41581108829568791</v>
      </c>
      <c r="G20" s="142"/>
      <c r="H20" s="89">
        <v>93297</v>
      </c>
      <c r="I20" s="142">
        <v>93297</v>
      </c>
      <c r="J20" s="61"/>
    </row>
    <row r="21" spans="1:10" x14ac:dyDescent="0.25">
      <c r="A21" s="38" t="s">
        <v>19</v>
      </c>
      <c r="B21" s="38">
        <v>1371</v>
      </c>
      <c r="C21" s="4"/>
      <c r="D21" s="101">
        <v>0.54300000000000004</v>
      </c>
      <c r="E21" s="101">
        <v>1.004</v>
      </c>
      <c r="F21" s="101">
        <f t="shared" si="0"/>
        <v>0.54083665338645426</v>
      </c>
      <c r="G21" s="142"/>
      <c r="H21" s="89"/>
      <c r="I21" s="50"/>
      <c r="J21" s="61"/>
    </row>
    <row r="22" spans="1:10" x14ac:dyDescent="0.25">
      <c r="A22" s="38" t="s">
        <v>7</v>
      </c>
      <c r="B22" s="94">
        <f t="shared" ref="B22" si="1">SUM(B10:B21)</f>
        <v>31634</v>
      </c>
      <c r="C22" s="113"/>
      <c r="D22" s="50">
        <v>1</v>
      </c>
      <c r="E22" s="50">
        <v>1</v>
      </c>
      <c r="F22" s="101">
        <f t="shared" si="0"/>
        <v>1</v>
      </c>
      <c r="G22" s="142">
        <f>SUM(G11:G20)</f>
        <v>1345736.0666630482</v>
      </c>
      <c r="H22" s="89">
        <f>SUM(H11:H21)</f>
        <v>1619122</v>
      </c>
      <c r="I22" s="142">
        <f>SUM(I11:I20)</f>
        <v>1794625</v>
      </c>
      <c r="J22" s="61"/>
    </row>
    <row r="23" spans="1:10" x14ac:dyDescent="0.25">
      <c r="A23" s="38"/>
      <c r="B23" s="4"/>
      <c r="C23" s="4"/>
      <c r="D23" s="50"/>
      <c r="E23" s="50"/>
      <c r="F23" s="50"/>
      <c r="G23" s="142"/>
      <c r="H23" s="89"/>
      <c r="I23" s="50"/>
      <c r="J23" s="61"/>
    </row>
    <row r="24" spans="1:10" x14ac:dyDescent="0.25">
      <c r="A24" s="38"/>
      <c r="B24" s="4"/>
      <c r="C24" s="4"/>
      <c r="D24" s="50"/>
      <c r="E24" s="50"/>
      <c r="F24" s="50"/>
      <c r="G24" s="142"/>
      <c r="H24" s="89"/>
      <c r="I24" s="50"/>
      <c r="J24" s="61"/>
    </row>
    <row r="25" spans="1:10" x14ac:dyDescent="0.25">
      <c r="B25" s="5"/>
      <c r="C25" s="5"/>
      <c r="D25" s="60"/>
      <c r="E25" s="60"/>
      <c r="F25" s="60"/>
      <c r="G25" s="60"/>
      <c r="H25" s="60"/>
      <c r="I25" s="79"/>
      <c r="J25" s="60"/>
    </row>
    <row r="26" spans="1:10" x14ac:dyDescent="0.25">
      <c r="D26" s="5"/>
      <c r="E26" s="5"/>
      <c r="F26" s="5"/>
      <c r="G26" s="5"/>
      <c r="H26" s="5"/>
      <c r="I26" s="5"/>
      <c r="J26" s="5"/>
    </row>
    <row r="27" spans="1:10" x14ac:dyDescent="0.25">
      <c r="A27" s="59" t="s">
        <v>41</v>
      </c>
      <c r="B27" s="59"/>
      <c r="C27" s="59">
        <v>63668130</v>
      </c>
      <c r="D27" s="60">
        <v>98711844</v>
      </c>
      <c r="E27" s="60"/>
      <c r="F27" s="5"/>
      <c r="G27" s="13"/>
      <c r="H27" s="5"/>
      <c r="I27" s="5"/>
      <c r="J27" s="5"/>
    </row>
    <row r="28" spans="1:10" x14ac:dyDescent="0.25">
      <c r="D28" s="5"/>
      <c r="E28" s="5"/>
      <c r="F28" s="5"/>
      <c r="G28" s="5"/>
      <c r="H28" s="5"/>
      <c r="I28" s="5"/>
      <c r="J28" s="5"/>
    </row>
    <row r="29" spans="1:10" x14ac:dyDescent="0.25">
      <c r="E29" s="5"/>
      <c r="F29" s="5"/>
      <c r="G29" s="5"/>
      <c r="H29" s="5"/>
      <c r="I29" s="5"/>
      <c r="J29" s="5"/>
    </row>
    <row r="30" spans="1:10" x14ac:dyDescent="0.25">
      <c r="E30" s="5"/>
      <c r="F30" s="5"/>
      <c r="G30" s="5"/>
      <c r="H30" s="5"/>
      <c r="I30" s="5"/>
    </row>
    <row r="31" spans="1:10" x14ac:dyDescent="0.25">
      <c r="F31" s="5"/>
      <c r="G31" s="5"/>
      <c r="H31" s="5"/>
      <c r="I31" s="5"/>
    </row>
    <row r="32" spans="1:10" x14ac:dyDescent="0.25">
      <c r="F32" s="5"/>
      <c r="G32" s="5"/>
      <c r="H32" s="5"/>
      <c r="I32" s="5"/>
    </row>
    <row r="33" spans="6:9" x14ac:dyDescent="0.25">
      <c r="F33" s="5"/>
      <c r="G33" s="5"/>
      <c r="H33" s="5"/>
      <c r="I33" s="5"/>
    </row>
  </sheetData>
  <mergeCells count="9">
    <mergeCell ref="H5:H6"/>
    <mergeCell ref="I5:I6"/>
    <mergeCell ref="J5:J6"/>
    <mergeCell ref="A5:A6"/>
    <mergeCell ref="B5:B6"/>
    <mergeCell ref="D5:D6"/>
    <mergeCell ref="E5:E6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29"/>
  <sheetViews>
    <sheetView workbookViewId="0">
      <pane xSplit="2" ySplit="9" topLeftCell="P10" activePane="bottomRight" state="frozen"/>
      <selection pane="topRight" activeCell="C1" sqref="C1"/>
      <selection pane="bottomLeft" activeCell="A9" sqref="A9"/>
      <selection pane="bottomRight" activeCell="Y11" sqref="Y11:Z24"/>
    </sheetView>
  </sheetViews>
  <sheetFormatPr defaultRowHeight="15" x14ac:dyDescent="0.25"/>
  <cols>
    <col min="1" max="1" width="4.140625" style="1" customWidth="1"/>
    <col min="2" max="2" width="19.7109375" style="1" customWidth="1"/>
    <col min="3" max="4" width="9.85546875" style="7" customWidth="1"/>
    <col min="5" max="5" width="11.5703125" style="1" customWidth="1"/>
    <col min="6" max="6" width="12.7109375" style="1" customWidth="1"/>
    <col min="7" max="7" width="11.7109375" style="1" customWidth="1"/>
    <col min="8" max="8" width="12.140625" style="1" customWidth="1"/>
    <col min="9" max="9" width="11.42578125" style="1" customWidth="1"/>
    <col min="10" max="10" width="13.28515625" style="1" customWidth="1"/>
    <col min="11" max="11" width="12.28515625" style="1" customWidth="1"/>
    <col min="12" max="12" width="10.28515625" style="1" customWidth="1"/>
    <col min="13" max="14" width="10.140625" style="1" customWidth="1"/>
    <col min="15" max="15" width="11.5703125" style="1" customWidth="1"/>
    <col min="16" max="16" width="11.140625" style="1" customWidth="1"/>
    <col min="17" max="17" width="1" style="1" hidden="1" customWidth="1"/>
    <col min="18" max="18" width="11" style="1" customWidth="1"/>
    <col min="19" max="19" width="11.28515625" style="1" bestFit="1" customWidth="1"/>
    <col min="20" max="20" width="10.7109375" style="1" customWidth="1"/>
    <col min="21" max="21" width="12.5703125" style="1" customWidth="1"/>
    <col min="22" max="22" width="13" style="1" customWidth="1"/>
    <col min="23" max="23" width="13" style="8" customWidth="1"/>
    <col min="24" max="24" width="14.28515625" style="8" customWidth="1"/>
    <col min="25" max="25" width="12.140625" style="8" customWidth="1"/>
    <col min="26" max="26" width="15.28515625" style="8" customWidth="1"/>
    <col min="27" max="27" width="9.42578125" style="5" bestFit="1" customWidth="1"/>
    <col min="28" max="28" width="9.140625" style="5"/>
    <col min="29" max="16384" width="9.140625" style="1"/>
  </cols>
  <sheetData>
    <row r="1" spans="1:28" ht="1.5" customHeight="1" x14ac:dyDescent="0.25"/>
    <row r="2" spans="1:28" s="24" customFormat="1" ht="4.5" customHeight="1" x14ac:dyDescent="0.25">
      <c r="C2" s="25"/>
      <c r="D2" s="25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W2" s="27"/>
      <c r="X2" s="27"/>
      <c r="Y2" s="27"/>
      <c r="Z2" s="27"/>
      <c r="AA2" s="28"/>
      <c r="AB2" s="28"/>
    </row>
    <row r="3" spans="1:28" s="24" customFormat="1" ht="15" customHeight="1" x14ac:dyDescent="0.3">
      <c r="A3" s="28"/>
      <c r="B3" s="122" t="s">
        <v>75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26"/>
      <c r="O3" s="26"/>
      <c r="P3" s="122" t="s">
        <v>76</v>
      </c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28"/>
    </row>
    <row r="4" spans="1:28" s="24" customFormat="1" ht="15" customHeight="1" x14ac:dyDescent="0.3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6"/>
      <c r="O4" s="26"/>
      <c r="P4" s="29"/>
      <c r="Q4" s="29"/>
      <c r="R4" s="29"/>
      <c r="S4" s="29"/>
      <c r="T4" s="29"/>
      <c r="U4" s="29"/>
      <c r="V4" s="29"/>
      <c r="W4" s="29"/>
      <c r="X4" s="29"/>
      <c r="Y4" s="29"/>
      <c r="Z4" s="30" t="s">
        <v>68</v>
      </c>
      <c r="AA4" s="62"/>
      <c r="AB4" s="28"/>
    </row>
    <row r="5" spans="1:28" ht="6" customHeight="1" x14ac:dyDescent="0.25"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28" hidden="1" x14ac:dyDescent="0.25"/>
    <row r="7" spans="1:28" ht="15" customHeight="1" x14ac:dyDescent="0.25">
      <c r="A7" s="33"/>
      <c r="B7" s="120" t="s">
        <v>28</v>
      </c>
      <c r="C7" s="125" t="s">
        <v>29</v>
      </c>
      <c r="D7" s="126"/>
      <c r="E7" s="126"/>
      <c r="F7" s="126"/>
      <c r="G7" s="127"/>
      <c r="H7" s="128" t="s">
        <v>44</v>
      </c>
      <c r="I7" s="128"/>
      <c r="J7" s="128"/>
      <c r="K7" s="128"/>
      <c r="L7" s="129"/>
      <c r="M7" s="129"/>
      <c r="N7" s="129"/>
      <c r="O7" s="129"/>
      <c r="P7" s="130"/>
      <c r="Q7" s="130"/>
      <c r="R7" s="130"/>
      <c r="S7" s="130"/>
      <c r="T7" s="131"/>
      <c r="U7" s="114" t="s">
        <v>67</v>
      </c>
      <c r="V7" s="114" t="s">
        <v>32</v>
      </c>
      <c r="W7" s="123" t="s">
        <v>48</v>
      </c>
      <c r="X7" s="116" t="s">
        <v>36</v>
      </c>
      <c r="Y7" s="116" t="s">
        <v>37</v>
      </c>
      <c r="Z7" s="116" t="s">
        <v>38</v>
      </c>
    </row>
    <row r="8" spans="1:28" s="17" customFormat="1" ht="122.25" customHeight="1" x14ac:dyDescent="0.25">
      <c r="A8" s="51" t="s">
        <v>30</v>
      </c>
      <c r="B8" s="124"/>
      <c r="C8" s="52" t="s">
        <v>77</v>
      </c>
      <c r="D8" s="52" t="s">
        <v>78</v>
      </c>
      <c r="E8" s="52" t="s">
        <v>79</v>
      </c>
      <c r="F8" s="52" t="s">
        <v>43</v>
      </c>
      <c r="G8" s="52" t="s">
        <v>31</v>
      </c>
      <c r="H8" s="53" t="s">
        <v>80</v>
      </c>
      <c r="I8" s="53" t="s">
        <v>45</v>
      </c>
      <c r="J8" s="53" t="s">
        <v>46</v>
      </c>
      <c r="K8" s="53" t="s">
        <v>81</v>
      </c>
      <c r="L8" s="132" t="s">
        <v>82</v>
      </c>
      <c r="M8" s="133"/>
      <c r="N8" s="134"/>
      <c r="O8" s="52" t="s">
        <v>45</v>
      </c>
      <c r="P8" s="54" t="s">
        <v>46</v>
      </c>
      <c r="Q8" s="47"/>
      <c r="R8" s="132" t="s">
        <v>83</v>
      </c>
      <c r="S8" s="133"/>
      <c r="T8" s="134"/>
      <c r="U8" s="115"/>
      <c r="V8" s="115"/>
      <c r="W8" s="123"/>
      <c r="X8" s="116"/>
      <c r="Y8" s="116"/>
      <c r="Z8" s="116"/>
      <c r="AA8" s="73"/>
      <c r="AB8" s="73"/>
    </row>
    <row r="9" spans="1:28" s="22" customFormat="1" x14ac:dyDescent="0.25">
      <c r="A9" s="34">
        <v>1</v>
      </c>
      <c r="B9" s="31">
        <v>2</v>
      </c>
      <c r="C9" s="52">
        <v>3</v>
      </c>
      <c r="D9" s="52">
        <v>4</v>
      </c>
      <c r="E9" s="31">
        <v>5</v>
      </c>
      <c r="F9" s="31">
        <v>6</v>
      </c>
      <c r="G9" s="31">
        <v>7</v>
      </c>
      <c r="H9" s="31">
        <v>8</v>
      </c>
      <c r="I9" s="31">
        <v>9</v>
      </c>
      <c r="J9" s="31">
        <v>10</v>
      </c>
      <c r="K9" s="31">
        <v>11</v>
      </c>
      <c r="L9" s="52">
        <v>12</v>
      </c>
      <c r="M9" s="52">
        <v>13</v>
      </c>
      <c r="N9" s="52">
        <v>14</v>
      </c>
      <c r="O9" s="69">
        <v>15</v>
      </c>
      <c r="P9" s="69">
        <v>16</v>
      </c>
      <c r="Q9" s="31"/>
      <c r="R9" s="52">
        <v>17</v>
      </c>
      <c r="S9" s="52">
        <v>18</v>
      </c>
      <c r="T9" s="52">
        <v>19</v>
      </c>
      <c r="U9" s="69">
        <v>20</v>
      </c>
      <c r="V9" s="69">
        <v>21</v>
      </c>
      <c r="W9" s="69">
        <v>22</v>
      </c>
      <c r="X9" s="34">
        <v>23</v>
      </c>
      <c r="Y9" s="34">
        <v>24</v>
      </c>
      <c r="Z9" s="34">
        <v>25</v>
      </c>
      <c r="AA9" s="74"/>
      <c r="AB9" s="74"/>
    </row>
    <row r="10" spans="1:28" s="3" customFormat="1" ht="40.5" customHeight="1" x14ac:dyDescent="0.25">
      <c r="A10" s="35"/>
      <c r="B10" s="36"/>
      <c r="C10" s="55"/>
      <c r="D10" s="64"/>
      <c r="E10" s="36"/>
      <c r="F10" s="32"/>
      <c r="G10" s="32"/>
      <c r="H10" s="81"/>
      <c r="I10" s="81"/>
      <c r="J10" s="81"/>
      <c r="K10" s="82"/>
      <c r="L10" s="68" t="s">
        <v>33</v>
      </c>
      <c r="M10" s="107" t="s">
        <v>34</v>
      </c>
      <c r="N10" s="54" t="s">
        <v>7</v>
      </c>
      <c r="O10" s="81"/>
      <c r="P10" s="32"/>
      <c r="Q10" s="63"/>
      <c r="R10" s="70" t="s">
        <v>33</v>
      </c>
      <c r="S10" s="70" t="s">
        <v>35</v>
      </c>
      <c r="T10" s="71" t="s">
        <v>7</v>
      </c>
      <c r="U10" s="67" t="s">
        <v>47</v>
      </c>
      <c r="V10" s="67" t="s">
        <v>51</v>
      </c>
      <c r="W10" s="32"/>
      <c r="X10" s="32"/>
      <c r="Y10" s="55" t="s">
        <v>49</v>
      </c>
      <c r="Z10" s="55" t="s">
        <v>50</v>
      </c>
      <c r="AA10" s="11"/>
      <c r="AB10" s="12"/>
    </row>
    <row r="11" spans="1:28" x14ac:dyDescent="0.25">
      <c r="A11" s="37">
        <v>1</v>
      </c>
      <c r="B11" s="38" t="s">
        <v>8</v>
      </c>
      <c r="C11" s="80">
        <v>1562631</v>
      </c>
      <c r="D11" s="80">
        <v>19319399</v>
      </c>
      <c r="E11" s="103"/>
      <c r="F11" s="104">
        <f>D11/D23*E23</f>
        <v>21248883.012425415</v>
      </c>
      <c r="G11" s="104">
        <v>20314203</v>
      </c>
      <c r="H11" s="104">
        <v>4154000</v>
      </c>
      <c r="I11" s="104"/>
      <c r="J11" s="104">
        <f>SUM(H11/H23*I23)</f>
        <v>4894245.9201092524</v>
      </c>
      <c r="K11" s="80">
        <v>4909900</v>
      </c>
      <c r="L11" s="83">
        <v>2124000</v>
      </c>
      <c r="M11" s="108">
        <v>8062000</v>
      </c>
      <c r="N11" s="108">
        <f>L11+M11</f>
        <v>10186000</v>
      </c>
      <c r="O11" s="80"/>
      <c r="P11" s="104">
        <f>N11/N23*O23</f>
        <v>9347824.7881413661</v>
      </c>
      <c r="Q11" s="56"/>
      <c r="R11" s="80">
        <v>3213650</v>
      </c>
      <c r="S11" s="55">
        <v>8607500</v>
      </c>
      <c r="T11" s="55">
        <f>R11+S11</f>
        <v>11821150</v>
      </c>
      <c r="U11" s="109">
        <f>F11+P11+J11</f>
        <v>35490953.720676035</v>
      </c>
      <c r="V11" s="109">
        <f t="shared" ref="V11:V22" si="0">T11+K11+G11</f>
        <v>37045253</v>
      </c>
      <c r="W11" s="38">
        <v>16827</v>
      </c>
      <c r="X11" s="109">
        <v>1019090</v>
      </c>
      <c r="Y11" s="109">
        <f>U11+X11</f>
        <v>36510043.720676035</v>
      </c>
      <c r="Z11" s="111">
        <f>SUM(Y11/W11)/(Y23/W23)</f>
        <v>0.94482335688961139</v>
      </c>
      <c r="AA11" s="13"/>
    </row>
    <row r="12" spans="1:28" x14ac:dyDescent="0.25">
      <c r="A12" s="37">
        <v>2</v>
      </c>
      <c r="B12" s="38" t="s">
        <v>9</v>
      </c>
      <c r="C12" s="80">
        <v>30839</v>
      </c>
      <c r="D12" s="80">
        <v>327055</v>
      </c>
      <c r="E12" s="103"/>
      <c r="F12" s="104">
        <f>D12/D23*E23</f>
        <v>359718.92467404366</v>
      </c>
      <c r="G12" s="104">
        <v>400907</v>
      </c>
      <c r="H12" s="104">
        <v>73000</v>
      </c>
      <c r="I12" s="104"/>
      <c r="J12" s="104">
        <f>SUM(H12/H23*I23)</f>
        <v>86008.654831000342</v>
      </c>
      <c r="K12" s="80">
        <v>79000</v>
      </c>
      <c r="L12" s="83">
        <v>407000</v>
      </c>
      <c r="M12" s="83">
        <v>225000</v>
      </c>
      <c r="N12" s="108">
        <f t="shared" ref="N12:N22" si="1">L12+M12</f>
        <v>632000</v>
      </c>
      <c r="O12" s="80"/>
      <c r="P12" s="104">
        <f>N12/N23*O23</f>
        <v>579994.62655658193</v>
      </c>
      <c r="Q12" s="56"/>
      <c r="R12" s="80">
        <v>481700</v>
      </c>
      <c r="S12" s="80">
        <v>213600</v>
      </c>
      <c r="T12" s="55">
        <f t="shared" ref="T12:T22" si="2">R12+S12</f>
        <v>695300</v>
      </c>
      <c r="U12" s="109">
        <f t="shared" ref="U12:U22" si="3">F12+P12+J12</f>
        <v>1025722.206061626</v>
      </c>
      <c r="V12" s="109">
        <f t="shared" si="0"/>
        <v>1175207</v>
      </c>
      <c r="W12" s="38">
        <v>1072</v>
      </c>
      <c r="X12" s="109">
        <v>66120</v>
      </c>
      <c r="Y12" s="109">
        <f t="shared" ref="Y12:Y22" si="4">U12+X12</f>
        <v>1091842.2060616259</v>
      </c>
      <c r="Z12" s="111">
        <f>SUM(Y12/W12)/(Y23/W23)</f>
        <v>0.44351677999071659</v>
      </c>
      <c r="AA12" s="13"/>
    </row>
    <row r="13" spans="1:28" x14ac:dyDescent="0.25">
      <c r="A13" s="37">
        <v>3</v>
      </c>
      <c r="B13" s="38" t="s">
        <v>10</v>
      </c>
      <c r="C13" s="80">
        <v>35519</v>
      </c>
      <c r="D13" s="80">
        <v>491933</v>
      </c>
      <c r="E13" s="103"/>
      <c r="F13" s="104">
        <f>D13/D23*E23</f>
        <v>541063.76533511584</v>
      </c>
      <c r="G13" s="104">
        <v>461747</v>
      </c>
      <c r="H13" s="104">
        <v>73000</v>
      </c>
      <c r="I13" s="104"/>
      <c r="J13" s="104">
        <f>SUM(H13/H23*I23)</f>
        <v>86008.654831000342</v>
      </c>
      <c r="K13" s="80">
        <v>129000</v>
      </c>
      <c r="L13" s="83">
        <v>168000</v>
      </c>
      <c r="M13" s="83">
        <v>85000</v>
      </c>
      <c r="N13" s="108">
        <f t="shared" si="1"/>
        <v>253000</v>
      </c>
      <c r="O13" s="80"/>
      <c r="P13" s="104">
        <f>N13/N23*O23</f>
        <v>232181.39322597347</v>
      </c>
      <c r="Q13" s="56"/>
      <c r="R13" s="80">
        <v>307000</v>
      </c>
      <c r="S13" s="80">
        <v>119000</v>
      </c>
      <c r="T13" s="55">
        <f t="shared" si="2"/>
        <v>426000</v>
      </c>
      <c r="U13" s="109">
        <f t="shared" si="3"/>
        <v>859253.81339208968</v>
      </c>
      <c r="V13" s="109">
        <f t="shared" si="0"/>
        <v>1016747</v>
      </c>
      <c r="W13" s="38">
        <v>1174</v>
      </c>
      <c r="X13" s="109">
        <v>69440</v>
      </c>
      <c r="Y13" s="109">
        <f t="shared" si="4"/>
        <v>928693.81339208968</v>
      </c>
      <c r="Z13" s="111">
        <f>SUM(Y13/W13)/(Y23/W23)</f>
        <v>0.34446842404779232</v>
      </c>
      <c r="AA13" s="13"/>
    </row>
    <row r="14" spans="1:28" x14ac:dyDescent="0.25">
      <c r="A14" s="37">
        <v>4</v>
      </c>
      <c r="B14" s="38" t="s">
        <v>11</v>
      </c>
      <c r="C14" s="80">
        <v>99291</v>
      </c>
      <c r="D14" s="80">
        <v>879684</v>
      </c>
      <c r="E14" s="103"/>
      <c r="F14" s="104">
        <f>D14/D23*E23</f>
        <v>967540.57431612851</v>
      </c>
      <c r="G14" s="104">
        <v>1290783</v>
      </c>
      <c r="H14" s="104">
        <v>75000</v>
      </c>
      <c r="I14" s="104"/>
      <c r="J14" s="104">
        <f>SUM(H14/H23*I23)</f>
        <v>88365.056333219531</v>
      </c>
      <c r="K14" s="80">
        <v>93000</v>
      </c>
      <c r="L14" s="83">
        <v>569000</v>
      </c>
      <c r="M14" s="83">
        <v>5527000</v>
      </c>
      <c r="N14" s="108">
        <f t="shared" si="1"/>
        <v>6096000</v>
      </c>
      <c r="O14" s="80"/>
      <c r="P14" s="104">
        <f>N14/N23*O23</f>
        <v>5594378.5498242453</v>
      </c>
      <c r="Q14" s="56"/>
      <c r="R14" s="80">
        <v>441100</v>
      </c>
      <c r="S14" s="80">
        <v>5519400</v>
      </c>
      <c r="T14" s="55">
        <f t="shared" si="2"/>
        <v>5960500</v>
      </c>
      <c r="U14" s="109">
        <f t="shared" si="3"/>
        <v>6650284.1804735931</v>
      </c>
      <c r="V14" s="109">
        <f t="shared" si="0"/>
        <v>7344283</v>
      </c>
      <c r="W14" s="38">
        <v>1159</v>
      </c>
      <c r="X14" s="109">
        <v>69260</v>
      </c>
      <c r="Y14" s="109">
        <f t="shared" si="4"/>
        <v>6719544.1804735931</v>
      </c>
      <c r="Z14" s="111">
        <f>SUM(Y14/W14)/(Y23/W23)</f>
        <v>2.5246509378412161</v>
      </c>
      <c r="AA14" s="13"/>
    </row>
    <row r="15" spans="1:28" x14ac:dyDescent="0.25">
      <c r="A15" s="37">
        <v>5</v>
      </c>
      <c r="B15" s="38" t="s">
        <v>12</v>
      </c>
      <c r="C15" s="80">
        <v>64672</v>
      </c>
      <c r="D15" s="80">
        <v>715569</v>
      </c>
      <c r="E15" s="103"/>
      <c r="F15" s="104">
        <f>D15/D23*E23</f>
        <v>787034.93666227616</v>
      </c>
      <c r="G15" s="104">
        <v>840736</v>
      </c>
      <c r="H15" s="104">
        <v>391000</v>
      </c>
      <c r="I15" s="104"/>
      <c r="J15" s="104">
        <f>SUM(H15/H23*I23)</f>
        <v>460676.49368385109</v>
      </c>
      <c r="K15" s="80">
        <v>426000</v>
      </c>
      <c r="L15" s="83">
        <v>423000</v>
      </c>
      <c r="M15" s="83">
        <v>5713000</v>
      </c>
      <c r="N15" s="108">
        <f t="shared" si="1"/>
        <v>6136000</v>
      </c>
      <c r="O15" s="80"/>
      <c r="P15" s="104">
        <f>N15/N23*O23</f>
        <v>5631087.070492384</v>
      </c>
      <c r="Q15" s="56"/>
      <c r="R15" s="80">
        <v>409900</v>
      </c>
      <c r="S15" s="80">
        <v>194700</v>
      </c>
      <c r="T15" s="55">
        <f t="shared" si="2"/>
        <v>604600</v>
      </c>
      <c r="U15" s="109">
        <f t="shared" si="3"/>
        <v>6878798.5008385116</v>
      </c>
      <c r="V15" s="109">
        <f t="shared" si="0"/>
        <v>1871336</v>
      </c>
      <c r="W15" s="38">
        <v>1431</v>
      </c>
      <c r="X15" s="109">
        <v>85990</v>
      </c>
      <c r="Y15" s="109">
        <f t="shared" si="4"/>
        <v>6964788.5008385116</v>
      </c>
      <c r="Z15" s="111">
        <f>SUM(Y15/W15)/(Y23/W23)</f>
        <v>2.1194016183395519</v>
      </c>
      <c r="AA15" s="13"/>
    </row>
    <row r="16" spans="1:28" x14ac:dyDescent="0.25">
      <c r="A16" s="37">
        <v>6</v>
      </c>
      <c r="B16" s="38" t="s">
        <v>13</v>
      </c>
      <c r="C16" s="80">
        <v>26622</v>
      </c>
      <c r="D16" s="80">
        <v>292713</v>
      </c>
      <c r="E16" s="103"/>
      <c r="F16" s="104">
        <f>D16/D23*E23</f>
        <v>321947.09023899137</v>
      </c>
      <c r="G16" s="104">
        <v>346086</v>
      </c>
      <c r="H16" s="104">
        <v>50000</v>
      </c>
      <c r="I16" s="104"/>
      <c r="J16" s="104">
        <f>SUM(H16/H23*I23)</f>
        <v>58910.037555479685</v>
      </c>
      <c r="K16" s="80">
        <v>65000</v>
      </c>
      <c r="L16" s="83">
        <v>207000</v>
      </c>
      <c r="M16" s="83">
        <v>9152000</v>
      </c>
      <c r="N16" s="108">
        <f t="shared" si="1"/>
        <v>9359000</v>
      </c>
      <c r="O16" s="80"/>
      <c r="P16" s="104">
        <f>N16/N23*O23</f>
        <v>8588876.123327611</v>
      </c>
      <c r="Q16" s="56"/>
      <c r="R16" s="80">
        <v>386700</v>
      </c>
      <c r="S16" s="80">
        <v>8879800</v>
      </c>
      <c r="T16" s="55">
        <f t="shared" si="2"/>
        <v>9266500</v>
      </c>
      <c r="U16" s="109">
        <f t="shared" si="3"/>
        <v>8969733.2511220835</v>
      </c>
      <c r="V16" s="109">
        <f t="shared" si="0"/>
        <v>9677586</v>
      </c>
      <c r="W16" s="38">
        <v>881</v>
      </c>
      <c r="X16" s="109">
        <v>53900</v>
      </c>
      <c r="Y16" s="109">
        <f t="shared" si="4"/>
        <v>9023633.2511220835</v>
      </c>
      <c r="Z16" s="111">
        <f>SUM(Y16/W16)/(Y23/W23)</f>
        <v>4.4601605298289071</v>
      </c>
      <c r="AA16" s="13"/>
    </row>
    <row r="17" spans="1:28" x14ac:dyDescent="0.25">
      <c r="A17" s="37">
        <v>7</v>
      </c>
      <c r="B17" s="38" t="s">
        <v>14</v>
      </c>
      <c r="C17" s="80">
        <v>22663</v>
      </c>
      <c r="D17" s="80">
        <v>259012</v>
      </c>
      <c r="E17" s="103"/>
      <c r="F17" s="104">
        <f>D17/D23*E23</f>
        <v>284880.27431983425</v>
      </c>
      <c r="G17" s="104">
        <v>294619</v>
      </c>
      <c r="H17" s="104">
        <v>131000</v>
      </c>
      <c r="I17" s="104"/>
      <c r="J17" s="104">
        <f>SUM(H17/H23*I23)</f>
        <v>154344.29839535677</v>
      </c>
      <c r="K17" s="80">
        <v>148000</v>
      </c>
      <c r="L17" s="83">
        <v>359000</v>
      </c>
      <c r="M17" s="83">
        <v>75000</v>
      </c>
      <c r="N17" s="108">
        <f t="shared" si="1"/>
        <v>434000</v>
      </c>
      <c r="O17" s="80"/>
      <c r="P17" s="104">
        <f>N17/N23*O23</f>
        <v>398287.44924929837</v>
      </c>
      <c r="Q17" s="56"/>
      <c r="R17" s="80">
        <v>663700</v>
      </c>
      <c r="S17" s="80">
        <v>139900</v>
      </c>
      <c r="T17" s="55">
        <f t="shared" si="2"/>
        <v>803600</v>
      </c>
      <c r="U17" s="109">
        <f t="shared" si="3"/>
        <v>837512.02196448937</v>
      </c>
      <c r="V17" s="109">
        <f t="shared" si="0"/>
        <v>1246219</v>
      </c>
      <c r="W17" s="38">
        <v>1052</v>
      </c>
      <c r="X17" s="109">
        <v>64520</v>
      </c>
      <c r="Y17" s="109">
        <f t="shared" si="4"/>
        <v>902032.02196448937</v>
      </c>
      <c r="Z17" s="111">
        <f>SUM(Y17/W17)/(Y23/W23)</f>
        <v>0.37338010884726464</v>
      </c>
      <c r="AA17" s="13"/>
    </row>
    <row r="18" spans="1:28" x14ac:dyDescent="0.25">
      <c r="A18" s="37">
        <v>8</v>
      </c>
      <c r="B18" s="38" t="s">
        <v>15</v>
      </c>
      <c r="C18" s="80">
        <v>239437</v>
      </c>
      <c r="D18" s="80">
        <v>2333689</v>
      </c>
      <c r="E18" s="103"/>
      <c r="F18" s="104">
        <f>D18/D23*E23</f>
        <v>2566761.2407810432</v>
      </c>
      <c r="G18" s="104">
        <v>3112681</v>
      </c>
      <c r="H18" s="104">
        <v>92000</v>
      </c>
      <c r="I18" s="104"/>
      <c r="J18" s="104">
        <f>SUM(H18/H23*I23)</f>
        <v>108394.46910208261</v>
      </c>
      <c r="K18" s="80">
        <v>108000</v>
      </c>
      <c r="L18" s="83">
        <v>594000</v>
      </c>
      <c r="M18" s="83">
        <v>356000</v>
      </c>
      <c r="N18" s="108">
        <f t="shared" si="1"/>
        <v>950000</v>
      </c>
      <c r="O18" s="80"/>
      <c r="P18" s="104">
        <f>N18/N23*O23</f>
        <v>871827.36586827983</v>
      </c>
      <c r="Q18" s="56"/>
      <c r="R18" s="80">
        <v>483700</v>
      </c>
      <c r="S18" s="80">
        <v>426200</v>
      </c>
      <c r="T18" s="55">
        <f t="shared" si="2"/>
        <v>909900</v>
      </c>
      <c r="U18" s="109">
        <f t="shared" si="3"/>
        <v>3546983.0757514057</v>
      </c>
      <c r="V18" s="109">
        <f t="shared" si="0"/>
        <v>4130581</v>
      </c>
      <c r="W18" s="38">
        <v>1368</v>
      </c>
      <c r="X18" s="109">
        <v>83200</v>
      </c>
      <c r="Y18" s="109">
        <f t="shared" si="4"/>
        <v>3630183.0757514057</v>
      </c>
      <c r="Z18" s="111">
        <f>SUM(Y18/W18)/(Y23/W23)</f>
        <v>1.1555464107867719</v>
      </c>
      <c r="AA18" s="13"/>
    </row>
    <row r="19" spans="1:28" x14ac:dyDescent="0.25">
      <c r="A19" s="37">
        <v>9</v>
      </c>
      <c r="B19" s="38" t="s">
        <v>16</v>
      </c>
      <c r="C19" s="80">
        <v>27959</v>
      </c>
      <c r="D19" s="80">
        <v>325171</v>
      </c>
      <c r="E19" s="103"/>
      <c r="F19" s="104">
        <f>D19/D23*E23</f>
        <v>357646.7641686672</v>
      </c>
      <c r="G19" s="104">
        <v>363467</v>
      </c>
      <c r="H19" s="104">
        <v>191000</v>
      </c>
      <c r="I19" s="104"/>
      <c r="J19" s="104">
        <f>SUM(H19/H23*I23)</f>
        <v>225036.34346193241</v>
      </c>
      <c r="K19" s="80">
        <v>211000</v>
      </c>
      <c r="L19" s="83">
        <v>582000</v>
      </c>
      <c r="M19" s="83">
        <v>185000</v>
      </c>
      <c r="N19" s="108">
        <f t="shared" si="1"/>
        <v>767000</v>
      </c>
      <c r="O19" s="80"/>
      <c r="P19" s="104">
        <f>N19/N23*O23</f>
        <v>703885.883811548</v>
      </c>
      <c r="Q19" s="56"/>
      <c r="R19" s="80">
        <v>874200</v>
      </c>
      <c r="S19" s="80">
        <v>266900</v>
      </c>
      <c r="T19" s="55">
        <f t="shared" si="2"/>
        <v>1141100</v>
      </c>
      <c r="U19" s="109">
        <f t="shared" si="3"/>
        <v>1286568.9914421476</v>
      </c>
      <c r="V19" s="109">
        <f t="shared" si="0"/>
        <v>1715567</v>
      </c>
      <c r="W19" s="38">
        <v>1912</v>
      </c>
      <c r="X19" s="109">
        <v>112970</v>
      </c>
      <c r="Y19" s="109">
        <f t="shared" si="4"/>
        <v>1399538.9914421476</v>
      </c>
      <c r="Z19" s="111">
        <f>SUM(Y19/W19)/(Y23/W23)</f>
        <v>0.31874404312422416</v>
      </c>
      <c r="AA19" s="13"/>
    </row>
    <row r="20" spans="1:28" x14ac:dyDescent="0.25">
      <c r="A20" s="37">
        <v>10</v>
      </c>
      <c r="B20" s="38" t="s">
        <v>17</v>
      </c>
      <c r="C20" s="80">
        <v>112305</v>
      </c>
      <c r="D20" s="80">
        <v>1387668</v>
      </c>
      <c r="E20" s="103"/>
      <c r="F20" s="104">
        <f>D20/D23*E23</f>
        <v>1526258.3992434936</v>
      </c>
      <c r="G20" s="104">
        <v>1459965</v>
      </c>
      <c r="H20" s="104">
        <v>137000</v>
      </c>
      <c r="I20" s="104"/>
      <c r="J20" s="104">
        <f>SUM(H20/H23*I23)</f>
        <v>161413.50290201436</v>
      </c>
      <c r="K20" s="80">
        <v>149000</v>
      </c>
      <c r="L20" s="83">
        <v>281000</v>
      </c>
      <c r="M20" s="83">
        <v>367000</v>
      </c>
      <c r="N20" s="108">
        <f t="shared" si="1"/>
        <v>648000</v>
      </c>
      <c r="O20" s="80"/>
      <c r="P20" s="104">
        <f>N20/N23*O23</f>
        <v>594678.03482383711</v>
      </c>
      <c r="Q20" s="56"/>
      <c r="R20" s="80">
        <v>604600</v>
      </c>
      <c r="S20" s="80">
        <v>134900</v>
      </c>
      <c r="T20" s="55">
        <f t="shared" si="2"/>
        <v>739500</v>
      </c>
      <c r="U20" s="109">
        <f t="shared" si="3"/>
        <v>2282349.936969345</v>
      </c>
      <c r="V20" s="109">
        <f t="shared" si="0"/>
        <v>2348465</v>
      </c>
      <c r="W20" s="38">
        <v>1914</v>
      </c>
      <c r="X20" s="109">
        <v>113920</v>
      </c>
      <c r="Y20" s="109">
        <f t="shared" si="4"/>
        <v>2396269.936969345</v>
      </c>
      <c r="Z20" s="111">
        <f>SUM(Y20/W20)/(Y23/W23)</f>
        <v>0.54517856025950506</v>
      </c>
      <c r="AA20" s="13"/>
    </row>
    <row r="21" spans="1:28" x14ac:dyDescent="0.25">
      <c r="A21" s="37">
        <v>11</v>
      </c>
      <c r="B21" s="38" t="s">
        <v>18</v>
      </c>
      <c r="C21" s="80">
        <v>53176</v>
      </c>
      <c r="D21" s="80">
        <v>477960</v>
      </c>
      <c r="E21" s="103"/>
      <c r="F21" s="104">
        <f>D21/D23*E23</f>
        <v>525695.24158690707</v>
      </c>
      <c r="G21" s="104">
        <v>691288</v>
      </c>
      <c r="H21" s="104">
        <v>179000</v>
      </c>
      <c r="I21" s="104"/>
      <c r="J21" s="104">
        <f>SUM(H21/H23*I23)</f>
        <v>210897.93444861728</v>
      </c>
      <c r="K21" s="80">
        <v>195000</v>
      </c>
      <c r="L21" s="83">
        <v>395000</v>
      </c>
      <c r="M21" s="83">
        <v>198000</v>
      </c>
      <c r="N21" s="108">
        <f t="shared" si="1"/>
        <v>593000</v>
      </c>
      <c r="O21" s="80"/>
      <c r="P21" s="104">
        <f>N21/N23*O23</f>
        <v>544203.81890514726</v>
      </c>
      <c r="Q21" s="56"/>
      <c r="R21" s="80">
        <v>461000</v>
      </c>
      <c r="S21" s="80">
        <v>236600</v>
      </c>
      <c r="T21" s="55">
        <f t="shared" si="2"/>
        <v>697600</v>
      </c>
      <c r="U21" s="109">
        <f t="shared" si="3"/>
        <v>1280796.9949406716</v>
      </c>
      <c r="V21" s="109">
        <f t="shared" si="0"/>
        <v>1583888</v>
      </c>
      <c r="W21" s="38">
        <v>1473</v>
      </c>
      <c r="X21" s="109">
        <v>88720</v>
      </c>
      <c r="Y21" s="109">
        <f t="shared" si="4"/>
        <v>1369516.9949406716</v>
      </c>
      <c r="Z21" s="111">
        <f>SUM(Y21/W21)/(Y23/W23)</f>
        <v>0.40486444763383</v>
      </c>
      <c r="AA21" s="13"/>
    </row>
    <row r="22" spans="1:28" x14ac:dyDescent="0.25">
      <c r="A22" s="37">
        <v>12</v>
      </c>
      <c r="B22" s="38" t="s">
        <v>19</v>
      </c>
      <c r="C22" s="80">
        <v>44480</v>
      </c>
      <c r="D22" s="80">
        <v>606699</v>
      </c>
      <c r="E22" s="103"/>
      <c r="F22" s="104">
        <f>D22/D23*E23</f>
        <v>667291.77624808543</v>
      </c>
      <c r="G22" s="104">
        <v>578240</v>
      </c>
      <c r="H22" s="104">
        <v>312000</v>
      </c>
      <c r="I22" s="104"/>
      <c r="J22" s="104">
        <f>SUM(H22/H23*I23)</f>
        <v>367598.63434619328</v>
      </c>
      <c r="K22" s="80">
        <v>389000</v>
      </c>
      <c r="L22" s="83">
        <v>508000</v>
      </c>
      <c r="M22" s="83">
        <v>137000</v>
      </c>
      <c r="N22" s="108">
        <f t="shared" si="1"/>
        <v>645000</v>
      </c>
      <c r="O22" s="80"/>
      <c r="P22" s="104">
        <f>N22/N23*O23</f>
        <v>591924.89577372686</v>
      </c>
      <c r="Q22" s="56"/>
      <c r="R22" s="80">
        <v>433600</v>
      </c>
      <c r="S22" s="80">
        <v>179800</v>
      </c>
      <c r="T22" s="55">
        <f t="shared" si="2"/>
        <v>613400</v>
      </c>
      <c r="U22" s="109">
        <f t="shared" si="3"/>
        <v>1626815.3063680055</v>
      </c>
      <c r="V22" s="109">
        <f t="shared" si="0"/>
        <v>1580640</v>
      </c>
      <c r="W22" s="38">
        <v>1371</v>
      </c>
      <c r="X22" s="109">
        <v>82670</v>
      </c>
      <c r="Y22" s="109">
        <f t="shared" si="4"/>
        <v>1709485.3063680055</v>
      </c>
      <c r="Z22" s="111">
        <f>SUM(Y22/W22)/(Y23/W23)</f>
        <v>0.54296630593490225</v>
      </c>
      <c r="AA22" s="13"/>
    </row>
    <row r="23" spans="1:28" s="6" customFormat="1" ht="16.5" customHeight="1" x14ac:dyDescent="0.25">
      <c r="A23" s="39"/>
      <c r="B23" s="38" t="s">
        <v>7</v>
      </c>
      <c r="C23" s="102">
        <f>SUM(C11:C22)</f>
        <v>2319594</v>
      </c>
      <c r="D23" s="102">
        <f>SUM(D11:D22)</f>
        <v>27416552</v>
      </c>
      <c r="E23" s="105">
        <v>30154722</v>
      </c>
      <c r="F23" s="105">
        <f>SUM(F11:F22)</f>
        <v>30154722.000000007</v>
      </c>
      <c r="G23" s="105">
        <f>SUM(G11:G22)</f>
        <v>30154722</v>
      </c>
      <c r="H23" s="105">
        <f t="shared" ref="H23:K23" si="5">SUM(H11:H22)</f>
        <v>5858000</v>
      </c>
      <c r="I23" s="105">
        <v>6901900</v>
      </c>
      <c r="J23" s="105">
        <f t="shared" si="5"/>
        <v>6901900.0000000019</v>
      </c>
      <c r="K23" s="105">
        <f t="shared" si="5"/>
        <v>6901900</v>
      </c>
      <c r="L23" s="106">
        <f t="shared" ref="L23:N23" si="6">SUM(L11:L22)</f>
        <v>6617000</v>
      </c>
      <c r="M23" s="106">
        <f t="shared" si="6"/>
        <v>30082000</v>
      </c>
      <c r="N23" s="106">
        <f t="shared" si="6"/>
        <v>36699000</v>
      </c>
      <c r="O23" s="80">
        <v>33679150</v>
      </c>
      <c r="P23" s="105">
        <f t="shared" ref="P23" si="7">SUM(P11:P22)</f>
        <v>33679150.000000007</v>
      </c>
      <c r="Q23" s="56"/>
      <c r="R23" s="102">
        <f t="shared" ref="R23:Y23" si="8">SUM(R11:R22)</f>
        <v>8760850</v>
      </c>
      <c r="S23" s="105">
        <f t="shared" si="8"/>
        <v>24918300</v>
      </c>
      <c r="T23" s="102">
        <f t="shared" si="8"/>
        <v>33679150</v>
      </c>
      <c r="U23" s="105">
        <f>SUM(U11:U22)</f>
        <v>70735772</v>
      </c>
      <c r="V23" s="105">
        <f t="shared" si="8"/>
        <v>70735772</v>
      </c>
      <c r="W23" s="90">
        <f t="shared" ref="W23" si="9">SUM(W11:W22)</f>
        <v>31634</v>
      </c>
      <c r="X23" s="110">
        <f>SUM(X11:X22)</f>
        <v>1909800</v>
      </c>
      <c r="Y23" s="105">
        <f t="shared" si="8"/>
        <v>72645572</v>
      </c>
      <c r="Z23" s="112">
        <f>SUM(Y23/W23)/(Y23/W23)</f>
        <v>1</v>
      </c>
      <c r="AA23" s="23"/>
      <c r="AB23" s="14"/>
    </row>
    <row r="24" spans="1:28" x14ac:dyDescent="0.25">
      <c r="A24" s="33"/>
      <c r="B24" s="38"/>
      <c r="C24" s="80"/>
      <c r="D24" s="80"/>
      <c r="E24" s="38"/>
      <c r="F24" s="38"/>
      <c r="G24" s="38"/>
      <c r="H24" s="38"/>
      <c r="I24" s="38"/>
      <c r="J24" s="38"/>
      <c r="K24" s="38"/>
      <c r="L24" s="94"/>
      <c r="M24" s="94"/>
      <c r="N24" s="94"/>
      <c r="O24" s="38"/>
      <c r="P24" s="38"/>
      <c r="Q24" s="57"/>
      <c r="R24" s="38"/>
      <c r="S24" s="38"/>
      <c r="T24" s="38"/>
      <c r="U24" s="38"/>
      <c r="V24" s="38"/>
      <c r="W24" s="83"/>
      <c r="X24" s="83"/>
      <c r="Y24" s="83"/>
      <c r="Z24" s="83"/>
    </row>
    <row r="25" spans="1:28" x14ac:dyDescent="0.25">
      <c r="A25" s="33"/>
      <c r="B25" s="38"/>
      <c r="C25" s="80"/>
      <c r="D25" s="80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57"/>
      <c r="R25" s="38"/>
      <c r="S25" s="38"/>
      <c r="T25" s="38"/>
      <c r="U25" s="38"/>
      <c r="V25" s="38"/>
      <c r="W25" s="83"/>
      <c r="X25" s="83"/>
      <c r="Y25" s="83"/>
      <c r="Z25" s="83"/>
    </row>
    <row r="26" spans="1:28" x14ac:dyDescent="0.25">
      <c r="B26" s="5"/>
      <c r="C26" s="15"/>
      <c r="D26" s="15"/>
      <c r="E26" s="5"/>
      <c r="F26" s="5"/>
      <c r="G26" s="66"/>
      <c r="H26" s="5"/>
      <c r="I26" s="5"/>
      <c r="J26" s="5"/>
      <c r="K26" s="5"/>
      <c r="L26" s="84"/>
      <c r="M26" s="84"/>
      <c r="N26" s="84"/>
      <c r="O26" s="5"/>
      <c r="P26" s="5"/>
      <c r="Q26" s="10"/>
      <c r="R26" s="5"/>
      <c r="S26" s="5"/>
      <c r="T26" s="5"/>
      <c r="U26" s="5"/>
      <c r="V26" s="5"/>
      <c r="W26" s="9"/>
      <c r="X26" s="58"/>
      <c r="Y26" s="58"/>
      <c r="Z26" s="58"/>
    </row>
    <row r="27" spans="1:28" x14ac:dyDescent="0.25">
      <c r="C27" s="15"/>
      <c r="D27" s="65"/>
      <c r="E27" s="66"/>
      <c r="F27" s="66"/>
      <c r="G27" s="66"/>
      <c r="H27" s="5"/>
      <c r="I27" s="5"/>
      <c r="J27" s="5"/>
      <c r="K27" s="66"/>
      <c r="L27" s="66"/>
      <c r="M27" s="66"/>
      <c r="N27" s="66"/>
      <c r="O27" s="66"/>
      <c r="P27" s="66"/>
      <c r="Q27" s="10"/>
      <c r="R27" s="66"/>
      <c r="S27" s="66"/>
      <c r="T27" s="66"/>
      <c r="U27" s="66"/>
      <c r="V27" s="66"/>
      <c r="W27" s="9"/>
      <c r="X27" s="9"/>
      <c r="Y27" s="9"/>
      <c r="Z27" s="9"/>
    </row>
    <row r="28" spans="1:28" x14ac:dyDescent="0.25">
      <c r="R28" s="66"/>
      <c r="S28" s="66"/>
      <c r="T28" s="66"/>
      <c r="U28" s="66"/>
      <c r="V28" s="66"/>
      <c r="W28" s="9"/>
      <c r="X28" s="9"/>
      <c r="Y28" s="9"/>
      <c r="Z28" s="9"/>
    </row>
    <row r="29" spans="1:28" x14ac:dyDescent="0.25">
      <c r="W29" s="9"/>
      <c r="X29" s="9"/>
      <c r="Y29" s="9"/>
      <c r="Z29" s="9"/>
    </row>
  </sheetData>
  <mergeCells count="14">
    <mergeCell ref="B3:M3"/>
    <mergeCell ref="P3:AA3"/>
    <mergeCell ref="W7:W8"/>
    <mergeCell ref="X7:X8"/>
    <mergeCell ref="Y7:Y8"/>
    <mergeCell ref="Z7:Z8"/>
    <mergeCell ref="U7:U8"/>
    <mergeCell ref="V7:V8"/>
    <mergeCell ref="B7:B8"/>
    <mergeCell ref="C7:G7"/>
    <mergeCell ref="H7:K7"/>
    <mergeCell ref="L7:T7"/>
    <mergeCell ref="L8:N8"/>
    <mergeCell ref="R8:T8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7"/>
  <sheetViews>
    <sheetView topLeftCell="C7" zoomScaleNormal="100" workbookViewId="0">
      <selection activeCell="C19" sqref="C19"/>
    </sheetView>
  </sheetViews>
  <sheetFormatPr defaultRowHeight="15" x14ac:dyDescent="0.25"/>
  <cols>
    <col min="1" max="1" width="23" style="1" customWidth="1"/>
    <col min="2" max="2" width="13.140625" style="1" customWidth="1"/>
    <col min="3" max="3" width="12.28515625" style="1" customWidth="1"/>
    <col min="4" max="4" width="11.140625" style="1" customWidth="1"/>
    <col min="5" max="5" width="10.28515625" style="1" customWidth="1"/>
    <col min="6" max="6" width="13.140625" style="1" customWidth="1"/>
    <col min="7" max="8" width="9.85546875" style="1" customWidth="1"/>
    <col min="9" max="9" width="9.7109375" style="1" bestFit="1" customWidth="1"/>
    <col min="10" max="10" width="13.7109375" style="1" customWidth="1"/>
    <col min="11" max="11" width="14.42578125" style="1" customWidth="1"/>
    <col min="12" max="12" width="17.28515625" style="1" customWidth="1"/>
    <col min="13" max="13" width="11.7109375" style="1" customWidth="1"/>
    <col min="14" max="14" width="16.7109375" style="1" customWidth="1"/>
    <col min="15" max="15" width="20.28515625" style="1" customWidth="1"/>
    <col min="16" max="16384" width="9.140625" style="1"/>
  </cols>
  <sheetData>
    <row r="1" spans="1:15" s="24" customFormat="1" x14ac:dyDescent="0.25"/>
    <row r="2" spans="1:15" s="24" customFormat="1" ht="18.75" x14ac:dyDescent="0.3">
      <c r="B2" s="43" t="s">
        <v>84</v>
      </c>
      <c r="C2" s="43"/>
      <c r="D2" s="43"/>
      <c r="E2" s="43"/>
      <c r="F2" s="43"/>
    </row>
    <row r="3" spans="1:15" s="24" customFormat="1" x14ac:dyDescent="0.25"/>
    <row r="4" spans="1:15" s="24" customFormat="1" x14ac:dyDescent="0.25">
      <c r="O4" s="44" t="s">
        <v>70</v>
      </c>
    </row>
    <row r="5" spans="1:15" s="24" customFormat="1" ht="15" customHeight="1" x14ac:dyDescent="0.25">
      <c r="A5" s="118"/>
      <c r="B5" s="137" t="s">
        <v>0</v>
      </c>
      <c r="C5" s="139" t="s">
        <v>1</v>
      </c>
      <c r="D5" s="140"/>
      <c r="E5" s="139" t="s">
        <v>20</v>
      </c>
      <c r="F5" s="140"/>
      <c r="G5" s="139" t="s">
        <v>2</v>
      </c>
      <c r="H5" s="141"/>
      <c r="I5" s="141"/>
      <c r="J5" s="140"/>
      <c r="K5" s="136" t="s">
        <v>56</v>
      </c>
      <c r="L5" s="136"/>
      <c r="M5" s="136"/>
      <c r="N5" s="136"/>
      <c r="O5" s="116" t="s">
        <v>61</v>
      </c>
    </row>
    <row r="6" spans="1:15" s="49" customFormat="1" ht="114.75" customHeight="1" x14ac:dyDescent="0.25">
      <c r="A6" s="119"/>
      <c r="B6" s="138"/>
      <c r="C6" s="45" t="s">
        <v>3</v>
      </c>
      <c r="D6" s="45" t="s">
        <v>4</v>
      </c>
      <c r="E6" s="46" t="s">
        <v>22</v>
      </c>
      <c r="F6" s="46" t="s">
        <v>21</v>
      </c>
      <c r="G6" s="47" t="s">
        <v>5</v>
      </c>
      <c r="H6" s="47" t="s">
        <v>6</v>
      </c>
      <c r="I6" s="47" t="s">
        <v>27</v>
      </c>
      <c r="J6" s="47" t="s">
        <v>23</v>
      </c>
      <c r="K6" s="48" t="s">
        <v>52</v>
      </c>
      <c r="L6" s="48" t="s">
        <v>53</v>
      </c>
      <c r="M6" s="48" t="s">
        <v>54</v>
      </c>
      <c r="N6" s="48" t="s">
        <v>55</v>
      </c>
      <c r="O6" s="116"/>
    </row>
    <row r="7" spans="1:15" s="93" customFormat="1" ht="27.75" customHeight="1" x14ac:dyDescent="0.25">
      <c r="A7" s="91"/>
      <c r="B7" s="87"/>
      <c r="C7" s="45"/>
      <c r="D7" s="45"/>
      <c r="E7" s="42"/>
      <c r="F7" s="86"/>
      <c r="G7" s="47"/>
      <c r="H7" s="47"/>
      <c r="I7" s="47"/>
      <c r="J7" s="47"/>
      <c r="K7" s="92"/>
      <c r="L7" s="92"/>
      <c r="M7" s="42"/>
      <c r="N7" s="42"/>
      <c r="O7" s="42"/>
    </row>
    <row r="8" spans="1:15" s="93" customFormat="1" x14ac:dyDescent="0.25">
      <c r="A8" s="42"/>
      <c r="B8" s="42">
        <v>1</v>
      </c>
      <c r="C8" s="42">
        <v>2</v>
      </c>
      <c r="D8" s="42">
        <v>3</v>
      </c>
      <c r="E8" s="42">
        <v>4</v>
      </c>
      <c r="F8" s="42">
        <v>5</v>
      </c>
      <c r="G8" s="42">
        <v>6</v>
      </c>
      <c r="H8" s="42">
        <v>7</v>
      </c>
      <c r="I8" s="42">
        <v>8</v>
      </c>
      <c r="J8" s="42">
        <v>9</v>
      </c>
      <c r="K8" s="42">
        <v>10</v>
      </c>
      <c r="L8" s="42">
        <v>11</v>
      </c>
      <c r="M8" s="42">
        <v>12</v>
      </c>
      <c r="N8" s="42">
        <v>13</v>
      </c>
      <c r="O8" s="42">
        <v>14</v>
      </c>
    </row>
    <row r="9" spans="1:15" s="12" customFormat="1" ht="92.25" customHeight="1" x14ac:dyDescent="0.25">
      <c r="A9" s="2"/>
      <c r="B9" s="2"/>
      <c r="C9" s="2"/>
      <c r="D9" s="2"/>
      <c r="E9" s="2"/>
      <c r="F9" s="2"/>
      <c r="G9" s="42" t="s">
        <v>72</v>
      </c>
      <c r="H9" s="42" t="s">
        <v>24</v>
      </c>
      <c r="I9" s="42" t="s">
        <v>25</v>
      </c>
      <c r="J9" s="42" t="s">
        <v>26</v>
      </c>
      <c r="K9" s="36" t="s">
        <v>57</v>
      </c>
      <c r="L9" s="36" t="s">
        <v>58</v>
      </c>
      <c r="M9" s="36" t="s">
        <v>59</v>
      </c>
      <c r="N9" s="36" t="s">
        <v>60</v>
      </c>
      <c r="O9" s="78" t="s">
        <v>85</v>
      </c>
    </row>
    <row r="10" spans="1:15" s="5" customFormat="1" x14ac:dyDescent="0.25">
      <c r="A10" s="38" t="s">
        <v>8</v>
      </c>
      <c r="B10" s="38">
        <v>16827</v>
      </c>
      <c r="C10" s="38">
        <v>281</v>
      </c>
      <c r="D10" s="50">
        <v>13661</v>
      </c>
      <c r="E10" s="50">
        <v>2350</v>
      </c>
      <c r="F10" s="50">
        <v>39.47</v>
      </c>
      <c r="G10" s="96">
        <f>0.6+0.4*(B22/12)/B10</f>
        <v>0.6626651611497395</v>
      </c>
      <c r="H10" s="96">
        <f>SUM(C10/B10+1)</f>
        <v>1.0166993522315326</v>
      </c>
      <c r="I10" s="96">
        <f>SUM(D10/B10+1)</f>
        <v>1.8118500029714149</v>
      </c>
      <c r="J10" s="38">
        <f>0.9+0.1*(0.8*E10/E22+0.2*F10/F22)</f>
        <v>1</v>
      </c>
      <c r="K10" s="96">
        <f>SUM(B10*G10/B10)/(B22*G22/B22)</f>
        <v>0.6626651611497395</v>
      </c>
      <c r="L10" s="96">
        <f>SUM(B10*G10*J10/B10)/(B22*G22*J22/B22)</f>
        <v>0.6626651611497395</v>
      </c>
      <c r="M10" s="96">
        <f xml:space="preserve"> SUM(B10*G10*J10/B10)/(B22*G22*J22/B22)</f>
        <v>0.6626651611497395</v>
      </c>
      <c r="N10" s="96">
        <f>SUM(B10*H10*I10/B10)/(B22*H22*I22/B22)</f>
        <v>1.2109607752201377</v>
      </c>
      <c r="O10" s="101">
        <f>SUM(K10*0.235+L10*0.18+M10*0.065+N10*0.52)</f>
        <v>0.94777888046634651</v>
      </c>
    </row>
    <row r="11" spans="1:15" s="5" customFormat="1" x14ac:dyDescent="0.25">
      <c r="A11" s="38" t="s">
        <v>9</v>
      </c>
      <c r="B11" s="38">
        <v>1072</v>
      </c>
      <c r="C11" s="38">
        <v>0</v>
      </c>
      <c r="D11" s="4"/>
      <c r="E11" s="50">
        <v>2350</v>
      </c>
      <c r="F11" s="50">
        <v>39.47</v>
      </c>
      <c r="G11" s="96">
        <f>0.6+0.4*(B22/12)/B11</f>
        <v>1.5836442786069651</v>
      </c>
      <c r="H11" s="96">
        <f t="shared" ref="H11:H22" si="0">SUM(C11/B11+1)</f>
        <v>1</v>
      </c>
      <c r="I11" s="96">
        <v>1</v>
      </c>
      <c r="J11" s="38">
        <f>0.9+0.1*(0.8*E11/E22+0.2*F11/F22)</f>
        <v>1</v>
      </c>
      <c r="K11" s="96">
        <f>SUM(B11*G11/B11)/(B22*G22/B22)</f>
        <v>1.5836442786069651</v>
      </c>
      <c r="L11" s="96">
        <f>SUM(B11*G11*J11/B11)/(B22*G22*J22/B22)</f>
        <v>1.5836442786069651</v>
      </c>
      <c r="M11" s="96">
        <f xml:space="preserve"> SUM(B11*G11*J11/B11)/(B22*G22*J22/B22)</f>
        <v>1.5836442786069651</v>
      </c>
      <c r="N11" s="96">
        <f>SUM(B11*H11*I11/B11)/(B22*H22*I22/B22)</f>
        <v>0.65737818509930102</v>
      </c>
      <c r="O11" s="101">
        <f t="shared" ref="O11:O22" si="1">SUM(K11*0.235+L11*0.18+M11*0.065+N11*0.52)</f>
        <v>1.1019859099829798</v>
      </c>
    </row>
    <row r="12" spans="1:15" s="5" customFormat="1" x14ac:dyDescent="0.25">
      <c r="A12" s="38" t="s">
        <v>10</v>
      </c>
      <c r="B12" s="38">
        <v>1174</v>
      </c>
      <c r="C12" s="38">
        <v>270</v>
      </c>
      <c r="D12" s="4"/>
      <c r="E12" s="50">
        <v>2350</v>
      </c>
      <c r="F12" s="50">
        <v>39.47</v>
      </c>
      <c r="G12" s="96">
        <f>0.6+0.4*(B22/12)/B12</f>
        <v>1.4981828506530381</v>
      </c>
      <c r="H12" s="96">
        <f t="shared" si="0"/>
        <v>1.2299829642248723</v>
      </c>
      <c r="I12" s="96">
        <v>1</v>
      </c>
      <c r="J12" s="38">
        <f>0.9+0.1*(0.8*E12/E22+0.2*F12/F22)</f>
        <v>1</v>
      </c>
      <c r="K12" s="96">
        <f>SUM(B12*G12/B12)/(B22*G22/B22)</f>
        <v>1.4981828506530381</v>
      </c>
      <c r="L12" s="96">
        <f>SUM(B12*G12*J12/B12)/(B22*G22*J22/B22)</f>
        <v>1.4981828506530381</v>
      </c>
      <c r="M12" s="96">
        <f xml:space="preserve"> SUM(B12*G12*J12/B12)/(B22*G22*J22/B22)</f>
        <v>1.4981828506530381</v>
      </c>
      <c r="N12" s="96">
        <f>SUM(B12*H12*I12/B12)/(B22*H22*I22/B22)</f>
        <v>0.80856396872520508</v>
      </c>
      <c r="O12" s="101">
        <f t="shared" si="1"/>
        <v>1.139581032050565</v>
      </c>
    </row>
    <row r="13" spans="1:15" s="5" customFormat="1" x14ac:dyDescent="0.25">
      <c r="A13" s="38" t="s">
        <v>11</v>
      </c>
      <c r="B13" s="38">
        <v>1159</v>
      </c>
      <c r="C13" s="38">
        <v>529</v>
      </c>
      <c r="D13" s="4"/>
      <c r="E13" s="50">
        <v>2350</v>
      </c>
      <c r="F13" s="50">
        <v>39.47</v>
      </c>
      <c r="G13" s="96">
        <f>0.6+0.4*(B22/12)/B13</f>
        <v>1.5098073051481162</v>
      </c>
      <c r="H13" s="96">
        <f t="shared" si="0"/>
        <v>1.456427955133736</v>
      </c>
      <c r="I13" s="96">
        <v>1</v>
      </c>
      <c r="J13" s="38">
        <f>0.9+0.1*(0.8*E13/E22+0.2*F13/F22)</f>
        <v>1</v>
      </c>
      <c r="K13" s="96">
        <f>SUM(B13*G13/B13)/(B22*G22/B22)</f>
        <v>1.5098073051481162</v>
      </c>
      <c r="L13" s="96">
        <f>SUM(B13*G13*J13/B13)/(B22*G22*J22/B22)</f>
        <v>1.5098073051481162</v>
      </c>
      <c r="M13" s="96">
        <f xml:space="preserve"> SUM(B13*G13*J13/B13)/(B22*G22*J22/B22)</f>
        <v>1.5098073051481162</v>
      </c>
      <c r="N13" s="96">
        <f>SUM(B13*H13*I13/B13)/(B22*H22*I22/B22)</f>
        <v>0.9574239658737016</v>
      </c>
      <c r="O13" s="101">
        <f t="shared" si="1"/>
        <v>1.2225679687254205</v>
      </c>
    </row>
    <row r="14" spans="1:15" s="5" customFormat="1" x14ac:dyDescent="0.25">
      <c r="A14" s="38" t="s">
        <v>12</v>
      </c>
      <c r="B14" s="38">
        <v>1431</v>
      </c>
      <c r="C14" s="38">
        <v>42</v>
      </c>
      <c r="D14" s="4"/>
      <c r="E14" s="50">
        <v>2350</v>
      </c>
      <c r="F14" s="50">
        <v>39.47</v>
      </c>
      <c r="G14" s="96">
        <f>0.6+0.4*(B22/12)/B14</f>
        <v>1.3368739808991381</v>
      </c>
      <c r="H14" s="96">
        <f t="shared" si="0"/>
        <v>1.029350104821803</v>
      </c>
      <c r="I14" s="96">
        <v>1</v>
      </c>
      <c r="J14" s="38">
        <f>0.9+0.1*(0.8*E14/E22+0.2*F14/F22)</f>
        <v>1</v>
      </c>
      <c r="K14" s="96">
        <f>SUM(B14*G14/B14)/(B22*G22/B22)</f>
        <v>1.3368739808991381</v>
      </c>
      <c r="L14" s="96">
        <f>SUM(B14*G14*J14/B14)/(B22*G22*J22/B22)</f>
        <v>1.3368739808991381</v>
      </c>
      <c r="M14" s="96">
        <f xml:space="preserve"> SUM(B14*G14*J14/B14)/(B22*G22*J22/B22)</f>
        <v>1.3368739808991381</v>
      </c>
      <c r="N14" s="96">
        <f>SUM(B14*H14*I14/B14)/(B22*H22*I22/B22)</f>
        <v>0.67667230373953213</v>
      </c>
      <c r="O14" s="101">
        <f t="shared" si="1"/>
        <v>0.99356910877614302</v>
      </c>
    </row>
    <row r="15" spans="1:15" s="5" customFormat="1" x14ac:dyDescent="0.25">
      <c r="A15" s="38" t="s">
        <v>13</v>
      </c>
      <c r="B15" s="38">
        <v>881</v>
      </c>
      <c r="C15" s="38">
        <v>16</v>
      </c>
      <c r="D15" s="4"/>
      <c r="E15" s="50">
        <v>2350</v>
      </c>
      <c r="F15" s="50">
        <v>39.47</v>
      </c>
      <c r="G15" s="96">
        <f>0.6+0.4*(B22/12)/B15</f>
        <v>1.7968974650018916</v>
      </c>
      <c r="H15" s="96">
        <f t="shared" si="0"/>
        <v>1.018161180476731</v>
      </c>
      <c r="I15" s="96">
        <v>1</v>
      </c>
      <c r="J15" s="38">
        <f>0.9+0.1*(0.8*E15/E22+0.2*F15/F22)</f>
        <v>1</v>
      </c>
      <c r="K15" s="96">
        <f>SUM(B15*G15/B15)/(B22*G22/B22)</f>
        <v>1.7968974650018916</v>
      </c>
      <c r="L15" s="96">
        <f>SUM(B15*G15*J15/B15)/(B22*G22*J22/B22)</f>
        <v>1.7968974650018916</v>
      </c>
      <c r="M15" s="96">
        <f xml:space="preserve"> SUM(B15*G15*J15/B15)/(B22*G22*J22/B22)</f>
        <v>1.7968974650018916</v>
      </c>
      <c r="N15" s="96">
        <f>SUM(B15*H15*I15/B15)/(B22*H22*I22/B22)</f>
        <v>0.66931694896035532</v>
      </c>
      <c r="O15" s="101">
        <f t="shared" si="1"/>
        <v>1.2105555966602928</v>
      </c>
    </row>
    <row r="16" spans="1:15" s="5" customFormat="1" x14ac:dyDescent="0.25">
      <c r="A16" s="38" t="s">
        <v>14</v>
      </c>
      <c r="B16" s="38">
        <v>1052</v>
      </c>
      <c r="C16" s="38">
        <v>213</v>
      </c>
      <c r="D16" s="4"/>
      <c r="E16" s="50">
        <v>2350</v>
      </c>
      <c r="F16" s="50">
        <v>39.47</v>
      </c>
      <c r="G16" s="96">
        <f>0.6+0.4*(B22/12)/B16</f>
        <v>1.6023447401774398</v>
      </c>
      <c r="H16" s="96">
        <f t="shared" si="0"/>
        <v>1.2024714828897338</v>
      </c>
      <c r="I16" s="96">
        <v>1</v>
      </c>
      <c r="J16" s="38">
        <f>0.9+0.1*(0.8*E16/E22+0.2*F16/F22)</f>
        <v>1</v>
      </c>
      <c r="K16" s="96">
        <f>SUM(B16*G16/B16)/(B22*G22/B22)</f>
        <v>1.6023447401774398</v>
      </c>
      <c r="L16" s="96">
        <f>SUM(B16*G16*J16/B16)/(B22*G22*J22/B22)</f>
        <v>1.6023447401774398</v>
      </c>
      <c r="M16" s="96">
        <f xml:space="preserve"> SUM(B16*G16*J16/B16)/(B22*G22*J22/B22)</f>
        <v>1.6023447401774398</v>
      </c>
      <c r="N16" s="96">
        <f>SUM(B16*H16*I16/B16)/(B22*H22*I22/B22)</f>
        <v>0.79047852105571847</v>
      </c>
      <c r="O16" s="101">
        <f t="shared" si="1"/>
        <v>1.1801743062341448</v>
      </c>
    </row>
    <row r="17" spans="1:15" s="5" customFormat="1" x14ac:dyDescent="0.25">
      <c r="A17" s="38" t="s">
        <v>15</v>
      </c>
      <c r="B17" s="38">
        <v>1368</v>
      </c>
      <c r="C17" s="38">
        <v>102</v>
      </c>
      <c r="D17" s="4"/>
      <c r="E17" s="50">
        <v>2350</v>
      </c>
      <c r="F17" s="50">
        <v>39.47</v>
      </c>
      <c r="G17" s="96">
        <f>0.6+0.4*(B22/12)/B17</f>
        <v>1.3708089668615986</v>
      </c>
      <c r="H17" s="96">
        <f t="shared" si="0"/>
        <v>1.0745614035087718</v>
      </c>
      <c r="I17" s="96">
        <v>1</v>
      </c>
      <c r="J17" s="38">
        <f>0.9+0.1*(0.8*E17/E22+0.2*F17/F22)</f>
        <v>1</v>
      </c>
      <c r="K17" s="96">
        <f>SUM(B17*G17/B17)/(B22*G22/B22)</f>
        <v>1.3708089668615986</v>
      </c>
      <c r="L17" s="96">
        <f>SUM(B17*G17*J17/B17)/(B22*G22*J22/B22)</f>
        <v>1.3708089668615986</v>
      </c>
      <c r="M17" s="96">
        <f xml:space="preserve"> SUM(B17*G17*J17/B17)/(B22*G22*J22/B22)</f>
        <v>1.3708089668615986</v>
      </c>
      <c r="N17" s="96">
        <f>SUM(B17*H17*I17/B17)/(B22*H22*I22/B22)</f>
        <v>0.70639322521635417</v>
      </c>
      <c r="O17" s="101">
        <f t="shared" si="1"/>
        <v>1.0253127812060714</v>
      </c>
    </row>
    <row r="18" spans="1:15" s="5" customFormat="1" x14ac:dyDescent="0.25">
      <c r="A18" s="38" t="s">
        <v>16</v>
      </c>
      <c r="B18" s="38">
        <v>1912</v>
      </c>
      <c r="C18" s="38">
        <v>500</v>
      </c>
      <c r="D18" s="4"/>
      <c r="E18" s="50">
        <v>2350</v>
      </c>
      <c r="F18" s="50">
        <v>39.47</v>
      </c>
      <c r="G18" s="96">
        <f>0.6+0.4*(B22/12)/B18</f>
        <v>1.1514993026499303</v>
      </c>
      <c r="H18" s="96">
        <f t="shared" si="0"/>
        <v>1.2615062761506275</v>
      </c>
      <c r="I18" s="96">
        <v>1</v>
      </c>
      <c r="J18" s="38">
        <f>0.9+0.1*(0.8*E18/E22+0.2*F18/F22)</f>
        <v>1</v>
      </c>
      <c r="K18" s="96">
        <f>SUM(B18*G18/B18)/(B22*G22/B22)</f>
        <v>1.1514993026499303</v>
      </c>
      <c r="L18" s="96">
        <f>SUM(B18*G18*J18/B18)/(B22*G22*J22/B22)</f>
        <v>1.1514993026499303</v>
      </c>
      <c r="M18" s="96">
        <f xml:space="preserve"> SUM(B18*G18*J18/B18)/(B22*G22*J22/B22)</f>
        <v>1.1514993026499303</v>
      </c>
      <c r="N18" s="96">
        <f>SUM(B18*H18*I18/B18)/(B22*H22*I22/B22)</f>
        <v>0.82928670630727708</v>
      </c>
      <c r="O18" s="101">
        <f t="shared" si="1"/>
        <v>0.98394875255175074</v>
      </c>
    </row>
    <row r="19" spans="1:15" s="5" customFormat="1" x14ac:dyDescent="0.25">
      <c r="A19" s="38" t="s">
        <v>17</v>
      </c>
      <c r="B19" s="38">
        <v>1914</v>
      </c>
      <c r="C19" s="38">
        <v>0</v>
      </c>
      <c r="D19" s="4"/>
      <c r="E19" s="50">
        <v>2350</v>
      </c>
      <c r="F19" s="50">
        <v>39.47</v>
      </c>
      <c r="G19" s="96">
        <f>0.6+0.4*(B22/12)/B19</f>
        <v>1.1509230233368164</v>
      </c>
      <c r="H19" s="96">
        <f t="shared" si="0"/>
        <v>1</v>
      </c>
      <c r="I19" s="96">
        <v>1</v>
      </c>
      <c r="J19" s="38">
        <f>0.9+0.1*(0.8*E19/E22+0.2*F19/F22)</f>
        <v>1</v>
      </c>
      <c r="K19" s="96">
        <f>SUM(B19*G19/B19)/(B22*G22/B22)</f>
        <v>1.1509230233368164</v>
      </c>
      <c r="L19" s="96">
        <f>SUM(B19*G19*J19/B19)/(B22*G22*J22/B22)</f>
        <v>1.1509230233368164</v>
      </c>
      <c r="M19" s="96">
        <f xml:space="preserve"> SUM(B19*G19*J19/B19)/(B22*G22*J22/B22)</f>
        <v>1.1509230233368164</v>
      </c>
      <c r="N19" s="96">
        <f>SUM(B19*H19*I19/B19)/(B22*H22*I22/B22)</f>
        <v>0.65737818509930102</v>
      </c>
      <c r="O19" s="101">
        <f t="shared" si="1"/>
        <v>0.89427970745330843</v>
      </c>
    </row>
    <row r="20" spans="1:15" s="5" customFormat="1" x14ac:dyDescent="0.25">
      <c r="A20" s="38" t="s">
        <v>18</v>
      </c>
      <c r="B20" s="38">
        <v>1473</v>
      </c>
      <c r="C20" s="38">
        <v>2</v>
      </c>
      <c r="D20" s="4"/>
      <c r="E20" s="50">
        <v>2350</v>
      </c>
      <c r="F20" s="50">
        <v>39.47</v>
      </c>
      <c r="G20" s="96">
        <f>0.6+0.4*(B22/12)/B20</f>
        <v>1.3158633174926453</v>
      </c>
      <c r="H20" s="96">
        <f t="shared" si="0"/>
        <v>1.001357773251867</v>
      </c>
      <c r="I20" s="96">
        <v>1</v>
      </c>
      <c r="J20" s="38">
        <f>0.9+0.1*(0.8*E20/E22+0.2*F20/F22)</f>
        <v>1</v>
      </c>
      <c r="K20" s="96">
        <f>SUM(B20*G20/B20)/(B22*G22/B22)</f>
        <v>1.3158633174926453</v>
      </c>
      <c r="L20" s="96">
        <f>SUM(B20*G20*J20/B20)/(B22*G22*J22/B22)</f>
        <v>1.3158633174926453</v>
      </c>
      <c r="M20" s="96">
        <f xml:space="preserve"> SUM(B20*G20*J20/B20)/(B22*G22*J22/B22)</f>
        <v>1.3158633174926453</v>
      </c>
      <c r="N20" s="96">
        <f>SUM(B20*H20*I20/B20)/(B22*H22*I22/B22)</f>
        <v>0.65827075561538972</v>
      </c>
      <c r="O20" s="101">
        <f t="shared" si="1"/>
        <v>0.97391518531647248</v>
      </c>
    </row>
    <row r="21" spans="1:15" s="5" customFormat="1" x14ac:dyDescent="0.25">
      <c r="A21" s="38" t="s">
        <v>19</v>
      </c>
      <c r="B21" s="38">
        <v>1371</v>
      </c>
      <c r="C21" s="38">
        <v>19</v>
      </c>
      <c r="D21" s="4"/>
      <c r="E21" s="50">
        <v>2350</v>
      </c>
      <c r="F21" s="50">
        <v>39.47</v>
      </c>
      <c r="G21" s="96">
        <f>0.6+0.4*(B22/12)/B21</f>
        <v>1.3691222951616826</v>
      </c>
      <c r="H21" s="96">
        <f t="shared" si="0"/>
        <v>1.013858497447119</v>
      </c>
      <c r="I21" s="96">
        <v>1</v>
      </c>
      <c r="J21" s="38">
        <f>0.9+0.1*(0.8*E21/E22+0.2*F21/F22)</f>
        <v>1</v>
      </c>
      <c r="K21" s="96">
        <f>SUM(B21*G21/B21)/(B22*G22/B22)</f>
        <v>1.3691222951616826</v>
      </c>
      <c r="L21" s="96">
        <f>SUM(B21*G21*J21/B21)/(B22*G22*J22/B22)</f>
        <v>1.3691222951616826</v>
      </c>
      <c r="M21" s="96">
        <f xml:space="preserve"> SUM(B21*G21*J21/B21)/(B22*G22*J22/B22)</f>
        <v>1.3691222951616826</v>
      </c>
      <c r="N21" s="96">
        <f>SUM(B21*H21*I21/B21)/(B22*H22*I22/B22)</f>
        <v>0.66648845899929143</v>
      </c>
      <c r="O21" s="101">
        <f t="shared" si="1"/>
        <v>1.0037527003572393</v>
      </c>
    </row>
    <row r="22" spans="1:15" s="14" customFormat="1" ht="16.5" customHeight="1" x14ac:dyDescent="0.25">
      <c r="A22" s="38" t="s">
        <v>7</v>
      </c>
      <c r="B22" s="94">
        <f t="shared" ref="B22:D22" si="2">SUM(B10:B21)</f>
        <v>31634</v>
      </c>
      <c r="C22" s="94">
        <f t="shared" si="2"/>
        <v>1974</v>
      </c>
      <c r="D22" s="95">
        <f t="shared" si="2"/>
        <v>13661</v>
      </c>
      <c r="E22" s="50">
        <v>2350</v>
      </c>
      <c r="F22" s="50">
        <v>39.47</v>
      </c>
      <c r="G22" s="96">
        <v>1</v>
      </c>
      <c r="H22" s="96">
        <f t="shared" si="0"/>
        <v>1.0624012138837959</v>
      </c>
      <c r="I22" s="97">
        <f>SUM(D22/B22+1)</f>
        <v>1.4318454827084781</v>
      </c>
      <c r="J22" s="38">
        <f>0.9+0.1*(0.8*E22/E22+0.2*F22/F22)</f>
        <v>1</v>
      </c>
      <c r="K22" s="96">
        <f>SUM(B22*G22/B22)/(B22*G22/B22)</f>
        <v>1</v>
      </c>
      <c r="L22" s="96">
        <f>SUM(B22*G22*J22/B22)/(B22*G22*J22/B22)</f>
        <v>1</v>
      </c>
      <c r="M22" s="96">
        <f xml:space="preserve"> SUM(B22*G22*J22/B22)/(B22*G22*J22/B22)</f>
        <v>1</v>
      </c>
      <c r="N22" s="96">
        <f>SUM(B22*H22*I22/B22)/(B22*H22*I22/B22)</f>
        <v>1</v>
      </c>
      <c r="O22" s="101">
        <f t="shared" si="1"/>
        <v>1</v>
      </c>
    </row>
    <row r="23" spans="1:15" s="5" customFormat="1" x14ac:dyDescent="0.25">
      <c r="A23" s="38"/>
      <c r="B23" s="38"/>
      <c r="C23" s="4"/>
      <c r="D23" s="4"/>
      <c r="E23" s="4"/>
      <c r="F23" s="4"/>
      <c r="G23" s="98"/>
      <c r="H23" s="4"/>
      <c r="I23" s="99"/>
      <c r="J23" s="4"/>
      <c r="K23" s="4"/>
      <c r="L23" s="4"/>
      <c r="M23" s="4"/>
      <c r="N23" s="4"/>
      <c r="O23" s="50"/>
    </row>
    <row r="24" spans="1:15" s="5" customFormat="1" x14ac:dyDescent="0.25">
      <c r="A24" s="38"/>
      <c r="B24" s="38"/>
      <c r="C24" s="50"/>
      <c r="D24" s="4"/>
      <c r="E24" s="4"/>
      <c r="F24" s="4"/>
      <c r="G24" s="4"/>
      <c r="H24" s="4"/>
      <c r="I24" s="99"/>
      <c r="J24" s="4"/>
      <c r="K24" s="4"/>
      <c r="L24" s="4"/>
      <c r="M24" s="4"/>
      <c r="N24" s="4"/>
      <c r="O24" s="4"/>
    </row>
    <row r="25" spans="1:15" s="5" customFormat="1" x14ac:dyDescent="0.25">
      <c r="I25" s="100"/>
    </row>
    <row r="26" spans="1:15" s="5" customFormat="1" x14ac:dyDescent="0.25"/>
    <row r="27" spans="1:15" s="5" customFormat="1" x14ac:dyDescent="0.25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</row>
    <row r="28" spans="1:15" s="5" customFormat="1" x14ac:dyDescent="0.25">
      <c r="A28" s="60" t="s">
        <v>62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</row>
    <row r="29" spans="1:15" s="5" customFormat="1" x14ac:dyDescent="0.25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</row>
    <row r="30" spans="1:15" s="5" customFormat="1" x14ac:dyDescent="0.25">
      <c r="A30" s="135" t="s">
        <v>63</v>
      </c>
      <c r="B30" s="135"/>
      <c r="C30" s="50">
        <v>0.23499999999999999</v>
      </c>
      <c r="D30" s="60"/>
      <c r="E30" s="60"/>
      <c r="F30" s="60"/>
      <c r="G30" s="60"/>
      <c r="H30" s="60"/>
      <c r="I30" s="60"/>
      <c r="J30" s="60"/>
      <c r="K30" s="60"/>
    </row>
    <row r="31" spans="1:15" s="5" customFormat="1" x14ac:dyDescent="0.25">
      <c r="A31" s="135" t="s">
        <v>64</v>
      </c>
      <c r="B31" s="135"/>
      <c r="C31" s="101">
        <v>0.18</v>
      </c>
      <c r="D31" s="60"/>
      <c r="E31" s="60"/>
      <c r="F31" s="60"/>
      <c r="G31" s="60"/>
      <c r="H31" s="60"/>
      <c r="I31" s="60"/>
      <c r="J31" s="60"/>
      <c r="K31" s="60"/>
    </row>
    <row r="32" spans="1:15" s="5" customFormat="1" x14ac:dyDescent="0.25">
      <c r="A32" s="135" t="s">
        <v>65</v>
      </c>
      <c r="B32" s="135"/>
      <c r="C32" s="101">
        <v>6.5000000000000002E-2</v>
      </c>
      <c r="D32" s="60"/>
      <c r="E32" s="60"/>
      <c r="F32" s="60"/>
      <c r="G32" s="60"/>
      <c r="H32" s="60"/>
      <c r="I32" s="60"/>
      <c r="J32" s="60"/>
      <c r="K32" s="60"/>
    </row>
    <row r="33" spans="1:15" s="5" customFormat="1" x14ac:dyDescent="0.25">
      <c r="A33" s="135" t="s">
        <v>66</v>
      </c>
      <c r="B33" s="135"/>
      <c r="C33" s="101">
        <v>0.52</v>
      </c>
      <c r="D33" s="60"/>
      <c r="E33" s="60"/>
      <c r="F33" s="60"/>
      <c r="G33" s="60"/>
      <c r="H33" s="60"/>
      <c r="I33" s="60"/>
      <c r="J33" s="60"/>
      <c r="K33" s="60"/>
    </row>
    <row r="34" spans="1:15" s="5" customFormat="1" x14ac:dyDescent="0.25"/>
    <row r="35" spans="1:15" s="5" customFormat="1" x14ac:dyDescent="0.25"/>
    <row r="36" spans="1:15" s="5" customFormat="1" x14ac:dyDescent="0.25"/>
    <row r="37" spans="1:15" s="5" customFormat="1" x14ac:dyDescent="0.25"/>
    <row r="38" spans="1:15" x14ac:dyDescent="0.25">
      <c r="A38" s="66"/>
      <c r="B38" s="66"/>
      <c r="C38" s="66"/>
      <c r="D38" s="66"/>
      <c r="E38" s="66"/>
      <c r="F38" s="66"/>
      <c r="G38" s="5"/>
      <c r="H38" s="5"/>
      <c r="I38" s="5"/>
      <c r="J38" s="5"/>
      <c r="K38" s="5"/>
      <c r="L38" s="5"/>
      <c r="M38" s="5"/>
      <c r="N38" s="5"/>
      <c r="O38" s="66"/>
    </row>
    <row r="39" spans="1:15" x14ac:dyDescent="0.25">
      <c r="A39" s="66"/>
      <c r="B39" s="66"/>
      <c r="C39" s="66"/>
      <c r="D39" s="66"/>
      <c r="E39" s="66"/>
      <c r="F39" s="66"/>
      <c r="G39" s="5"/>
      <c r="H39" s="5"/>
      <c r="I39" s="5"/>
      <c r="J39" s="5"/>
      <c r="K39" s="5"/>
      <c r="L39" s="5"/>
      <c r="M39" s="5"/>
      <c r="N39" s="5"/>
      <c r="O39" s="66"/>
    </row>
    <row r="40" spans="1:15" x14ac:dyDescent="0.25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</row>
    <row r="41" spans="1:15" x14ac:dyDescent="0.25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</row>
    <row r="42" spans="1:15" x14ac:dyDescent="0.25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</row>
    <row r="43" spans="1:15" x14ac:dyDescent="0.25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</row>
    <row r="44" spans="1:15" x14ac:dyDescent="0.25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</row>
    <row r="45" spans="1:15" x14ac:dyDescent="0.25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</row>
    <row r="46" spans="1:15" x14ac:dyDescent="0.25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</row>
    <row r="47" spans="1:15" x14ac:dyDescent="0.25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</row>
    <row r="48" spans="1:15" x14ac:dyDescent="0.25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</row>
    <row r="49" spans="1:15" x14ac:dyDescent="0.25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</row>
    <row r="50" spans="1:15" x14ac:dyDescent="0.25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</row>
    <row r="51" spans="1:15" x14ac:dyDescent="0.25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</row>
    <row r="52" spans="1:15" x14ac:dyDescent="0.25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</row>
    <row r="53" spans="1:15" x14ac:dyDescent="0.25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</row>
    <row r="54" spans="1:15" x14ac:dyDescent="0.2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</row>
    <row r="55" spans="1:15" x14ac:dyDescent="0.25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</row>
    <row r="56" spans="1:15" x14ac:dyDescent="0.25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</row>
    <row r="57" spans="1:15" x14ac:dyDescent="0.25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</row>
    <row r="58" spans="1:15" x14ac:dyDescent="0.25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</row>
    <row r="59" spans="1:15" x14ac:dyDescent="0.25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</row>
    <row r="60" spans="1:15" x14ac:dyDescent="0.25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</row>
    <row r="61" spans="1:15" x14ac:dyDescent="0.25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</row>
    <row r="62" spans="1:15" x14ac:dyDescent="0.25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</row>
    <row r="63" spans="1:15" x14ac:dyDescent="0.25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</row>
    <row r="64" spans="1:15" x14ac:dyDescent="0.25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</row>
    <row r="65" spans="1:15" x14ac:dyDescent="0.25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</row>
    <row r="66" spans="1:15" x14ac:dyDescent="0.25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</row>
    <row r="67" spans="1:15" x14ac:dyDescent="0.25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</row>
    <row r="68" spans="1:15" x14ac:dyDescent="0.25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</row>
    <row r="69" spans="1:15" x14ac:dyDescent="0.25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</row>
    <row r="70" spans="1:15" x14ac:dyDescent="0.25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</row>
    <row r="71" spans="1:15" x14ac:dyDescent="0.25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</row>
    <row r="72" spans="1:15" x14ac:dyDescent="0.25">
      <c r="A72" s="66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</row>
    <row r="73" spans="1:15" x14ac:dyDescent="0.25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</row>
    <row r="74" spans="1:15" x14ac:dyDescent="0.25">
      <c r="A74" s="66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</row>
    <row r="75" spans="1:15" x14ac:dyDescent="0.25">
      <c r="A75" s="66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</row>
    <row r="76" spans="1:15" x14ac:dyDescent="0.25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</row>
    <row r="77" spans="1:15" x14ac:dyDescent="0.25">
      <c r="A77" s="66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</row>
  </sheetData>
  <mergeCells count="11">
    <mergeCell ref="O5:O6"/>
    <mergeCell ref="A5:A6"/>
    <mergeCell ref="B5:B6"/>
    <mergeCell ref="E5:F5"/>
    <mergeCell ref="G5:J5"/>
    <mergeCell ref="C5:D5"/>
    <mergeCell ref="A30:B30"/>
    <mergeCell ref="A31:B31"/>
    <mergeCell ref="A32:B32"/>
    <mergeCell ref="A33:B33"/>
    <mergeCell ref="K5:N5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БО</vt:lpstr>
      <vt:lpstr>ИДП</vt:lpstr>
      <vt:lpstr>ИБР</vt:lpstr>
      <vt:lpstr>БО!Область_печати</vt:lpstr>
      <vt:lpstr>ИБР!Область_печати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2022-09-27T07:58:05Z</dcterms:modified>
</cp:coreProperties>
</file>