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A60B628-48F2-46EC-A377-0A127F087D3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6" l="1"/>
  <c r="G18" i="6"/>
  <c r="G11" i="6"/>
  <c r="O11" i="1" l="1"/>
  <c r="P11" i="3" l="1"/>
  <c r="J22" i="3"/>
  <c r="P22" i="3"/>
  <c r="N19" i="3"/>
  <c r="J10" i="1" l="1"/>
  <c r="I10" i="1"/>
  <c r="H10" i="1"/>
  <c r="I22" i="6" l="1"/>
  <c r="H22" i="6"/>
  <c r="F22" i="6"/>
  <c r="B22" i="6"/>
  <c r="F21" i="6"/>
  <c r="F20" i="6"/>
  <c r="F19" i="6"/>
  <c r="F18" i="6"/>
  <c r="F17" i="6"/>
  <c r="F16" i="6"/>
  <c r="G16" i="6" s="1"/>
  <c r="F15" i="6"/>
  <c r="F14" i="6"/>
  <c r="F13" i="6"/>
  <c r="F12" i="6"/>
  <c r="G12" i="6" s="1"/>
  <c r="F11" i="6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T18" i="3"/>
  <c r="V18" i="3" s="1"/>
  <c r="N18" i="3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T23" i="3" l="1"/>
  <c r="J21" i="3"/>
  <c r="J19" i="3"/>
  <c r="J17" i="3"/>
  <c r="J15" i="3"/>
  <c r="J13" i="3"/>
  <c r="J11" i="3"/>
  <c r="J20" i="3"/>
  <c r="J18" i="3"/>
  <c r="J16" i="3"/>
  <c r="J14" i="3"/>
  <c r="J12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U11" i="3"/>
  <c r="U22" i="3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L10" i="1"/>
  <c r="K10" i="1"/>
  <c r="M10" i="1"/>
  <c r="N22" i="1"/>
  <c r="O22" i="1" s="1"/>
  <c r="L21" i="1"/>
  <c r="O21" i="1" s="1"/>
  <c r="N18" i="1"/>
  <c r="K17" i="1"/>
  <c r="M17" i="1"/>
  <c r="L17" i="1"/>
  <c r="O17" i="1" s="1"/>
  <c r="L14" i="1"/>
  <c r="M14" i="1"/>
  <c r="L13" i="1"/>
  <c r="N17" i="1"/>
  <c r="K21" i="1"/>
  <c r="M13" i="1"/>
  <c r="K18" i="1"/>
  <c r="M18" i="1"/>
  <c r="L18" i="1"/>
  <c r="O18" i="1" s="1"/>
  <c r="K14" i="1"/>
  <c r="M15" i="1"/>
  <c r="L15" i="1"/>
  <c r="O15" i="1" s="1"/>
  <c r="K15" i="1"/>
  <c r="K16" i="1"/>
  <c r="M16" i="1"/>
  <c r="L16" i="1"/>
  <c r="O16" i="1" s="1"/>
  <c r="K12" i="1"/>
  <c r="M12" i="1"/>
  <c r="L12" i="1"/>
  <c r="M19" i="1"/>
  <c r="L19" i="1"/>
  <c r="O19" i="1" s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1" i="3"/>
  <c r="Y12" i="3"/>
  <c r="O14" i="1" l="1"/>
  <c r="O10" i="1"/>
  <c r="O20" i="1"/>
  <c r="O12" i="1"/>
  <c r="O13" i="1"/>
  <c r="Y23" i="3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<sst xmlns="http://schemas.openxmlformats.org/spreadsheetml/2006/main" count="120" uniqueCount="87">
  <si>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</si>
  <si>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</si>
  <si>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</si>
  <si>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</si>
  <si>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</si>
  <si>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</si>
  <si>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</si>
  <si>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</si>
  <si>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</si>
  <si>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</si>
  <si>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</si>
  <si>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</si>
  <si>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</si>
  <si>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</si>
  <si>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</si>
  <si>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</si>
  <si>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</si>
  <si>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</si>
  <si>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</si>
  <si>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</si>
  <si>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</si>
  <si>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</si>
  <si>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</si>
  <si>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</si>
  <si>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</si>
  <si>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</si>
  <si>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</si>
  <si>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</si>
  <si>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</si>
  <si>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</si>
  <si>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</si>
  <si>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</si>
  <si>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</si>
  <si>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</si>
  <si>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</si>
  <si>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</si>
  <si>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</si>
  <si>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</si>
  <si>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</si>
  <si>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</si>
  <si>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</si>
  <si>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</si>
  <si>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</si>
  <si>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</si>
  <si>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Сумма налога по 5-НДФЛ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</si>
  <si>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</si>
  <si>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</si>
  <si>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</si>
  <si>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</si>
  <si>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</si>
  <si>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</si>
  <si>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</si>
  <si>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</si>
  <si>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</si>
  <si>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</si>
  <si>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</si>
  <si>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</si>
  <si>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</si>
  <si>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</si>
  <si>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</si>
  <si>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</si>
  <si>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</si>
  <si>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</si>
  <si>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</si>
  <si>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</si>
  <si>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</si>
  <si>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</si>
  <si>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</si>
  <si>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</si>
  <si>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</si>
  <si>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</si>
  <si>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</si>
  <si>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</si>
  <si>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</si>
  <si>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Прогноз налога на имущество физических лиц       на 2021 год,   рублей     </t>
  </si>
  <si>
    <t xml:space="preserve"> Расчет индекса  бюджетных расходов поселений Краснокутского  района на 2022год</t>
  </si>
  <si>
    <t>Расчет индекса доходного потенциала поселений Краснокутского района на 2022 год</t>
  </si>
  <si>
    <t xml:space="preserve">   Расчет распределения на 2022 год дотации на выравнивания бюджетной обеспеченности поселений Краснокутского района</t>
  </si>
  <si>
    <t>Земельный налог, по форме 5-МН за 2020год</t>
  </si>
  <si>
    <t>Сумма налога к уплате в бюджет  по форме 5-МН за 2020 год.  Рублей</t>
  </si>
  <si>
    <t>ФОТ, прогноз на 2022год, тыс. руб</t>
  </si>
  <si>
    <t>Прогноз  земельного  налога   на 2022 год</t>
  </si>
  <si>
    <t>Прогноз налога на доходы физических лиц на 2022 год, руб</t>
  </si>
  <si>
    <t>Расчет индекса доходного потенциала поселений Краснокутского района на 2022год ( продолжение)</t>
  </si>
  <si>
    <t>14=гр.10*0,192+гр.11*0,124+гр.12*0,055+гр.13*0,629</t>
  </si>
  <si>
    <t>Утверждено на 2022  год ( решение Собрания депутатов "О бюджете Краснокутского муниципального района на 2021 год и на плановый период 2022 и 2023  годов)</t>
  </si>
  <si>
    <t>5=82353892/32205*(0,440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</si>
</sst>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7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/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4" fillId="2" borderId="4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/>
    <xf numFmtId="0" fontId="8" fillId="0" borderId="2" xfId="0" applyFont="1" applyFill="1" applyBorder="1" applyAlignment="1">
      <alignment wrapText="1"/>
    </xf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wrapText="1"/>
    </xf>
    <xf numFmtId="0" fontId="8" fillId="2" borderId="4" xfId="0" applyFont="1" applyFill="1" applyBorder="1"/>
    <xf numFmtId="0" fontId="8" fillId="2" borderId="0" xfId="0" applyFont="1" applyFill="1"/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0" xfId="0" applyNumberFormat="1" applyFont="1" applyFill="1"/>
    <xf numFmtId="0" fontId="1" fillId="2" borderId="4" xfId="0" applyFont="1" applyFill="1" applyBorder="1"/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2" xfId="0" applyFont="1" applyFill="1" applyBorder="1"/>
    <xf numFmtId="1" fontId="8" fillId="0" borderId="2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0" fontId="9" fillId="0" borderId="4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165" fontId="0" fillId="0" borderId="4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66" fontId="8" fillId="0" borderId="4" xfId="0" applyNumberFormat="1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" fontId="8" fillId="0" borderId="4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29"/>
  <sheetViews>
    <sheetView tabSelected="1" zoomScaleNormal="100" workbookViewId="0">
      <selection activeCell="I17" sqref="I17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22" style="1" customWidth="1"/>
    <col min="9" max="9" width="16.5703125" style="1" customWidth="1"/>
    <col min="10" max="10" width="15.7109375" style="1" customWidth="1"/>
    <col min="11" max="16384" width="9.140625" style="1"/>
  </cols>
  <sheetData>
    <row r="1" spans="1:10" s="27" customFormat="1" x14ac:dyDescent="0.25"/>
    <row r="2" spans="1:10" s="27" customFormat="1" x14ac:dyDescent="0.25">
      <c r="A2" s="43" t="s">
        <v>77</v>
      </c>
    </row>
    <row r="3" spans="1:10" s="27" customFormat="1" x14ac:dyDescent="0.25">
      <c r="J3" s="44"/>
    </row>
    <row r="4" spans="1:10" s="27" customFormat="1" x14ac:dyDescent="0.25">
      <c r="I4" s="27" t="s">
        <v>70</v>
      </c>
      <c r="J4" s="44"/>
    </row>
    <row r="5" spans="1:10" s="27" customFormat="1" ht="45" customHeight="1" x14ac:dyDescent="0.25">
      <c r="A5" s="126"/>
      <c r="B5" s="128" t="s">
        <v>0</v>
      </c>
      <c r="C5" s="90"/>
      <c r="D5" s="128" t="s">
        <v>38</v>
      </c>
      <c r="E5" s="128" t="s">
        <v>40</v>
      </c>
      <c r="F5" s="122" t="s">
        <v>39</v>
      </c>
      <c r="G5" s="124" t="s">
        <v>72</v>
      </c>
      <c r="H5" s="122" t="s">
        <v>85</v>
      </c>
      <c r="I5" s="124" t="s">
        <v>42</v>
      </c>
      <c r="J5" s="125"/>
    </row>
    <row r="6" spans="1:10" s="27" customFormat="1" ht="90" customHeight="1" x14ac:dyDescent="0.25">
      <c r="A6" s="127"/>
      <c r="B6" s="129"/>
      <c r="C6" s="91"/>
      <c r="D6" s="129"/>
      <c r="E6" s="129"/>
      <c r="F6" s="123"/>
      <c r="G6" s="124"/>
      <c r="H6" s="123"/>
      <c r="I6" s="124"/>
      <c r="J6" s="125"/>
    </row>
    <row r="7" spans="1:10" x14ac:dyDescent="0.25">
      <c r="A7" s="18"/>
      <c r="B7" s="20"/>
      <c r="C7" s="20"/>
      <c r="D7" s="4"/>
      <c r="E7" s="4"/>
      <c r="F7" s="4"/>
      <c r="G7" s="4"/>
      <c r="H7" s="87"/>
      <c r="I7" s="4"/>
      <c r="J7" s="92"/>
    </row>
    <row r="8" spans="1:10" ht="30" x14ac:dyDescent="0.25">
      <c r="A8" s="21"/>
      <c r="B8" s="46">
        <v>1</v>
      </c>
      <c r="C8" s="22"/>
      <c r="D8" s="59">
        <v>2</v>
      </c>
      <c r="E8" s="59">
        <v>3</v>
      </c>
      <c r="F8" s="59">
        <v>4</v>
      </c>
      <c r="G8" s="93" t="s">
        <v>86</v>
      </c>
      <c r="H8" s="69"/>
      <c r="I8" s="93"/>
      <c r="J8" s="70"/>
    </row>
    <row r="9" spans="1:10" x14ac:dyDescent="0.25">
      <c r="A9" s="2"/>
      <c r="B9" s="39"/>
      <c r="C9" s="10"/>
      <c r="D9" s="59"/>
      <c r="E9" s="59"/>
      <c r="F9" s="59"/>
      <c r="G9" s="59"/>
      <c r="H9" s="101"/>
      <c r="I9" s="59"/>
      <c r="J9" s="70"/>
    </row>
    <row r="10" spans="1:10" x14ac:dyDescent="0.25">
      <c r="A10" s="41" t="s">
        <v>8</v>
      </c>
      <c r="B10" s="41">
        <v>17185</v>
      </c>
      <c r="C10" s="11"/>
      <c r="D10" s="117">
        <v>0.89100000000000001</v>
      </c>
      <c r="E10" s="59">
        <v>1.002</v>
      </c>
      <c r="F10" s="117">
        <f>SUM(D10/E10)</f>
        <v>0.8892215568862275</v>
      </c>
      <c r="G10" s="121"/>
      <c r="H10" s="102"/>
      <c r="I10" s="59"/>
      <c r="J10" s="70"/>
    </row>
    <row r="11" spans="1:10" x14ac:dyDescent="0.25">
      <c r="A11" s="41" t="s">
        <v>9</v>
      </c>
      <c r="B11" s="41">
        <v>1115</v>
      </c>
      <c r="C11" s="11"/>
      <c r="D11" s="117">
        <v>0.39700000000000002</v>
      </c>
      <c r="E11" s="59">
        <v>0.98699999999999999</v>
      </c>
      <c r="F11" s="117">
        <f t="shared" ref="F11:F22" si="0">SUM(D11/E11)</f>
        <v>0.40222897669706181</v>
      </c>
      <c r="G11" s="121">
        <f>82353892/32205*(0.44-F11)*E11*B11</f>
        <v>106294.69646149354</v>
      </c>
      <c r="H11" s="102">
        <v>352047</v>
      </c>
      <c r="I11" s="121">
        <v>352047</v>
      </c>
      <c r="J11" s="70"/>
    </row>
    <row r="12" spans="1:10" x14ac:dyDescent="0.25">
      <c r="A12" s="41" t="s">
        <v>10</v>
      </c>
      <c r="B12" s="41">
        <v>1171</v>
      </c>
      <c r="C12" s="11"/>
      <c r="D12" s="59">
        <v>0.30399999999999999</v>
      </c>
      <c r="E12" s="59">
        <v>1.0920000000000001</v>
      </c>
      <c r="F12" s="117">
        <f t="shared" si="0"/>
        <v>0.27838827838827834</v>
      </c>
      <c r="G12" s="121">
        <f>82353892/32205*(0.44-F12)*E12*B12</f>
        <v>528461.33213002223</v>
      </c>
      <c r="H12" s="102">
        <v>638110</v>
      </c>
      <c r="I12" s="121">
        <v>638110</v>
      </c>
      <c r="J12" s="70"/>
    </row>
    <row r="13" spans="1:10" x14ac:dyDescent="0.25">
      <c r="A13" s="41" t="s">
        <v>11</v>
      </c>
      <c r="B13" s="41">
        <v>1168</v>
      </c>
      <c r="C13" s="11"/>
      <c r="D13" s="59">
        <v>2.6749999999999998</v>
      </c>
      <c r="E13" s="59">
        <v>1.244</v>
      </c>
      <c r="F13" s="117">
        <f t="shared" si="0"/>
        <v>2.15032154340836</v>
      </c>
      <c r="G13" s="121"/>
      <c r="H13" s="102"/>
      <c r="I13" s="121"/>
      <c r="J13" s="70"/>
    </row>
    <row r="14" spans="1:10" x14ac:dyDescent="0.25">
      <c r="A14" s="41" t="s">
        <v>12</v>
      </c>
      <c r="B14" s="41">
        <v>1450</v>
      </c>
      <c r="C14" s="11"/>
      <c r="D14" s="59">
        <v>2.327</v>
      </c>
      <c r="E14" s="59">
        <v>0.91600000000000004</v>
      </c>
      <c r="F14" s="117">
        <f t="shared" si="0"/>
        <v>2.5403930131004366</v>
      </c>
      <c r="G14" s="121"/>
      <c r="H14" s="102"/>
      <c r="I14" s="121"/>
      <c r="J14" s="70"/>
    </row>
    <row r="15" spans="1:10" x14ac:dyDescent="0.25">
      <c r="A15" s="41" t="s">
        <v>13</v>
      </c>
      <c r="B15" s="41">
        <v>909</v>
      </c>
      <c r="C15" s="11"/>
      <c r="D15" s="59">
        <v>5.181</v>
      </c>
      <c r="E15" s="59">
        <v>1.0840000000000001</v>
      </c>
      <c r="F15" s="117">
        <f t="shared" si="0"/>
        <v>4.7795202952029516</v>
      </c>
      <c r="G15" s="121"/>
      <c r="H15" s="102"/>
      <c r="I15" s="121"/>
      <c r="J15" s="70"/>
    </row>
    <row r="16" spans="1:10" x14ac:dyDescent="0.25">
      <c r="A16" s="41" t="s">
        <v>14</v>
      </c>
      <c r="B16" s="41">
        <v>1088</v>
      </c>
      <c r="C16" s="11"/>
      <c r="D16" s="59">
        <v>0.33400000000000002</v>
      </c>
      <c r="E16" s="59">
        <v>1.073</v>
      </c>
      <c r="F16" s="117">
        <f t="shared" si="0"/>
        <v>0.31127679403541475</v>
      </c>
      <c r="G16" s="121">
        <f>82353892/32205*(0.44-F16)*E16*B16</f>
        <v>384278.67985056725</v>
      </c>
      <c r="H16" s="102">
        <v>260810</v>
      </c>
      <c r="I16" s="121">
        <v>384279</v>
      </c>
      <c r="J16" s="70"/>
    </row>
    <row r="17" spans="1:10" x14ac:dyDescent="0.25">
      <c r="A17" s="41" t="s">
        <v>15</v>
      </c>
      <c r="B17" s="41">
        <v>1403</v>
      </c>
      <c r="C17" s="11"/>
      <c r="D17" s="59">
        <v>0.97099999999999997</v>
      </c>
      <c r="E17" s="59">
        <v>0.95299999999999996</v>
      </c>
      <c r="F17" s="117">
        <f t="shared" si="0"/>
        <v>1.018887722980063</v>
      </c>
      <c r="G17" s="121"/>
      <c r="H17" s="102"/>
      <c r="I17" s="121"/>
      <c r="J17" s="70"/>
    </row>
    <row r="18" spans="1:10" x14ac:dyDescent="0.25">
      <c r="A18" s="41" t="s">
        <v>16</v>
      </c>
      <c r="B18" s="41">
        <v>1905</v>
      </c>
      <c r="C18" s="11"/>
      <c r="D18" s="59">
        <v>0.35099999999999998</v>
      </c>
      <c r="E18" s="59">
        <v>0.94699999999999995</v>
      </c>
      <c r="F18" s="117">
        <f t="shared" si="0"/>
        <v>0.3706441393875396</v>
      </c>
      <c r="G18" s="121">
        <f>82353892/32205*(0.44-F18)*E18*B18</f>
        <v>319955.03519940382</v>
      </c>
      <c r="H18" s="102">
        <v>173200</v>
      </c>
      <c r="I18" s="121">
        <v>319955</v>
      </c>
      <c r="J18" s="70"/>
    </row>
    <row r="19" spans="1:10" x14ac:dyDescent="0.25">
      <c r="A19" s="41" t="s">
        <v>17</v>
      </c>
      <c r="B19" s="41">
        <v>1921</v>
      </c>
      <c r="C19" s="11"/>
      <c r="D19" s="117">
        <v>0.56299999999999994</v>
      </c>
      <c r="E19" s="59">
        <v>0.83699999999999997</v>
      </c>
      <c r="F19" s="117">
        <f t="shared" si="0"/>
        <v>0.67264038231780165</v>
      </c>
      <c r="G19" s="121"/>
      <c r="H19" s="102"/>
      <c r="I19" s="121"/>
      <c r="J19" s="70"/>
    </row>
    <row r="20" spans="1:10" x14ac:dyDescent="0.25">
      <c r="A20" s="41" t="s">
        <v>18</v>
      </c>
      <c r="B20" s="41">
        <v>1496</v>
      </c>
      <c r="C20" s="11"/>
      <c r="D20" s="59">
        <v>0.38600000000000001</v>
      </c>
      <c r="E20" s="59">
        <v>0.89600000000000002</v>
      </c>
      <c r="F20" s="117">
        <f t="shared" si="0"/>
        <v>0.43080357142857145</v>
      </c>
      <c r="G20" s="121">
        <f>82353892/32205*(0.44-F20)*E20*B20</f>
        <v>31522.425736366331</v>
      </c>
      <c r="H20" s="102"/>
      <c r="I20" s="121">
        <v>31522</v>
      </c>
      <c r="J20" s="70"/>
    </row>
    <row r="21" spans="1:10" x14ac:dyDescent="0.25">
      <c r="A21" s="41" t="s">
        <v>19</v>
      </c>
      <c r="B21" s="41">
        <v>1394</v>
      </c>
      <c r="C21" s="11"/>
      <c r="D21" s="59">
        <v>0.60099999999999998</v>
      </c>
      <c r="E21" s="117">
        <v>0.92</v>
      </c>
      <c r="F21" s="117">
        <f t="shared" si="0"/>
        <v>0.65326086956521734</v>
      </c>
      <c r="G21" s="121"/>
      <c r="H21" s="102"/>
      <c r="I21" s="59"/>
      <c r="J21" s="70"/>
    </row>
    <row r="22" spans="1:10" x14ac:dyDescent="0.25">
      <c r="A22" s="41" t="s">
        <v>7</v>
      </c>
      <c r="B22" s="47">
        <f t="shared" ref="B22" si="1">SUM(B10:B21)</f>
        <v>32205</v>
      </c>
      <c r="C22" s="23"/>
      <c r="D22" s="59">
        <v>1</v>
      </c>
      <c r="E22" s="59">
        <v>1</v>
      </c>
      <c r="F22" s="117">
        <f t="shared" si="0"/>
        <v>1</v>
      </c>
      <c r="G22" s="121">
        <f>SUM(G11:G20)</f>
        <v>1370512.1693778532</v>
      </c>
      <c r="H22" s="102">
        <f>SUM(H11:H21)</f>
        <v>1424167</v>
      </c>
      <c r="I22" s="121">
        <f>SUM(I11:I20)</f>
        <v>1725913</v>
      </c>
      <c r="J22" s="70"/>
    </row>
    <row r="23" spans="1:10" x14ac:dyDescent="0.25">
      <c r="A23" s="41"/>
      <c r="B23" s="4"/>
      <c r="C23" s="11"/>
      <c r="D23" s="59"/>
      <c r="E23" s="59"/>
      <c r="F23" s="59"/>
      <c r="G23" s="121"/>
      <c r="H23" s="102"/>
      <c r="I23" s="59"/>
      <c r="J23" s="70"/>
    </row>
    <row r="24" spans="1:10" x14ac:dyDescent="0.25">
      <c r="A24" s="41"/>
      <c r="B24" s="4"/>
      <c r="C24" s="11"/>
      <c r="D24" s="59"/>
      <c r="E24" s="59"/>
      <c r="F24" s="59"/>
      <c r="G24" s="121"/>
      <c r="H24" s="102"/>
      <c r="I24" s="59"/>
      <c r="J24" s="70"/>
    </row>
    <row r="25" spans="1:10" x14ac:dyDescent="0.25">
      <c r="B25" s="5"/>
      <c r="D25" s="68"/>
      <c r="E25" s="68"/>
      <c r="F25" s="68"/>
      <c r="G25" s="68"/>
      <c r="H25" s="68"/>
      <c r="I25" s="94"/>
      <c r="J25" s="68"/>
    </row>
    <row r="26" spans="1:10" x14ac:dyDescent="0.25">
      <c r="D26" s="5"/>
      <c r="E26" s="5"/>
      <c r="F26" s="5"/>
      <c r="G26" s="5"/>
      <c r="H26" s="5"/>
      <c r="I26" s="5"/>
      <c r="J26" s="5"/>
    </row>
    <row r="27" spans="1:10" x14ac:dyDescent="0.25">
      <c r="A27" s="67" t="s">
        <v>41</v>
      </c>
      <c r="B27" s="67"/>
      <c r="C27" s="67">
        <v>63668130</v>
      </c>
      <c r="D27" s="68">
        <v>82353892</v>
      </c>
      <c r="E27" s="68"/>
      <c r="F27" s="5"/>
      <c r="G27" s="15"/>
      <c r="H27" s="5"/>
      <c r="I27" s="5"/>
      <c r="J27" s="5"/>
    </row>
    <row r="28" spans="1:10" x14ac:dyDescent="0.25">
      <c r="D28" s="5"/>
      <c r="E28" s="5"/>
      <c r="F28" s="5"/>
      <c r="G28" s="5"/>
      <c r="H28" s="5"/>
      <c r="I28" s="5"/>
      <c r="J28" s="5"/>
    </row>
    <row r="29" spans="1:10" x14ac:dyDescent="0.25">
      <c r="E29" s="5"/>
      <c r="F29" s="5"/>
      <c r="G29" s="5"/>
      <c r="H29" s="5"/>
      <c r="I29" s="5"/>
      <c r="J29" s="5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workbookViewId="0">
      <pane xSplit="2" ySplit="9" topLeftCell="P10" activePane="bottomRight" state="frozen"/>
      <selection pane="topRight" activeCell="C1" sqref="C1"/>
      <selection pane="bottomLeft" activeCell="A9" sqref="A9"/>
      <selection pane="bottomRight" activeCell="Y12" sqref="Y12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9.85546875" style="7" customWidth="1"/>
    <col min="5" max="5" width="11.5703125" style="1" customWidth="1"/>
    <col min="6" max="6" width="12.7109375" style="1" customWidth="1"/>
    <col min="7" max="7" width="11.7109375" style="1" customWidth="1"/>
    <col min="8" max="8" width="12.140625" style="1" customWidth="1"/>
    <col min="9" max="9" width="11.42578125" style="1" customWidth="1"/>
    <col min="10" max="10" width="13.28515625" style="1" customWidth="1"/>
    <col min="11" max="11" width="12.28515625" style="1" customWidth="1"/>
    <col min="12" max="12" width="10.28515625" style="1" customWidth="1"/>
    <col min="13" max="14" width="10.14062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1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4.285156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7" customFormat="1" ht="4.5" customHeight="1" x14ac:dyDescent="0.25">
      <c r="C2" s="28"/>
      <c r="D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W2" s="30"/>
      <c r="X2" s="30"/>
      <c r="Y2" s="30"/>
      <c r="Z2" s="30"/>
      <c r="AA2" s="31"/>
      <c r="AB2" s="31"/>
    </row>
    <row r="3" spans="1:28" s="27" customFormat="1" ht="15" customHeight="1" x14ac:dyDescent="0.3">
      <c r="A3" s="31"/>
      <c r="B3" s="130" t="s">
        <v>76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29"/>
      <c r="O3" s="29"/>
      <c r="P3" s="130" t="s">
        <v>83</v>
      </c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31"/>
    </row>
    <row r="4" spans="1:28" s="27" customFormat="1" ht="15" customHeigh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9"/>
      <c r="O4" s="29"/>
      <c r="P4" s="32"/>
      <c r="Q4" s="32"/>
      <c r="R4" s="32"/>
      <c r="S4" s="32"/>
      <c r="T4" s="32"/>
      <c r="U4" s="32"/>
      <c r="V4" s="32"/>
      <c r="W4" s="32"/>
      <c r="X4" s="32"/>
      <c r="Y4" s="32"/>
      <c r="Z4" s="33" t="s">
        <v>69</v>
      </c>
      <c r="AA4" s="71"/>
      <c r="AB4" s="31"/>
    </row>
    <row r="5" spans="1:28" ht="6" customHeight="1" x14ac:dyDescent="0.25"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8" hidden="1" x14ac:dyDescent="0.25"/>
    <row r="7" spans="1:28" ht="15" customHeight="1" x14ac:dyDescent="0.25">
      <c r="A7" s="36"/>
      <c r="B7" s="128" t="s">
        <v>28</v>
      </c>
      <c r="C7" s="133" t="s">
        <v>29</v>
      </c>
      <c r="D7" s="134"/>
      <c r="E7" s="134"/>
      <c r="F7" s="134"/>
      <c r="G7" s="135"/>
      <c r="H7" s="136" t="s">
        <v>45</v>
      </c>
      <c r="I7" s="136"/>
      <c r="J7" s="136"/>
      <c r="K7" s="136"/>
      <c r="L7" s="137"/>
      <c r="M7" s="137"/>
      <c r="N7" s="137"/>
      <c r="O7" s="137"/>
      <c r="P7" s="138"/>
      <c r="Q7" s="138"/>
      <c r="R7" s="138"/>
      <c r="S7" s="138"/>
      <c r="T7" s="139"/>
      <c r="U7" s="122" t="s">
        <v>68</v>
      </c>
      <c r="V7" s="122" t="s">
        <v>32</v>
      </c>
      <c r="W7" s="131" t="s">
        <v>49</v>
      </c>
      <c r="X7" s="124" t="s">
        <v>36</v>
      </c>
      <c r="Y7" s="124" t="s">
        <v>37</v>
      </c>
      <c r="Z7" s="124" t="s">
        <v>38</v>
      </c>
    </row>
    <row r="8" spans="1:28" s="19" customFormat="1" ht="122.25" customHeight="1" x14ac:dyDescent="0.25">
      <c r="A8" s="60" t="s">
        <v>30</v>
      </c>
      <c r="B8" s="132"/>
      <c r="C8" s="61" t="s">
        <v>80</v>
      </c>
      <c r="D8" s="61" t="s">
        <v>44</v>
      </c>
      <c r="E8" s="61" t="s">
        <v>82</v>
      </c>
      <c r="F8" s="61" t="s">
        <v>43</v>
      </c>
      <c r="G8" s="61" t="s">
        <v>31</v>
      </c>
      <c r="H8" s="62" t="s">
        <v>79</v>
      </c>
      <c r="I8" s="62" t="s">
        <v>46</v>
      </c>
      <c r="J8" s="62" t="s">
        <v>47</v>
      </c>
      <c r="K8" s="62" t="s">
        <v>74</v>
      </c>
      <c r="L8" s="140" t="s">
        <v>78</v>
      </c>
      <c r="M8" s="141"/>
      <c r="N8" s="142"/>
      <c r="O8" s="61" t="s">
        <v>46</v>
      </c>
      <c r="P8" s="63" t="s">
        <v>47</v>
      </c>
      <c r="Q8" s="52"/>
      <c r="R8" s="140" t="s">
        <v>81</v>
      </c>
      <c r="S8" s="141"/>
      <c r="T8" s="142"/>
      <c r="U8" s="123"/>
      <c r="V8" s="123"/>
      <c r="W8" s="131"/>
      <c r="X8" s="124"/>
      <c r="Y8" s="124"/>
      <c r="Z8" s="124"/>
      <c r="AA8" s="88"/>
      <c r="AB8" s="88"/>
    </row>
    <row r="9" spans="1:28" s="25" customFormat="1" x14ac:dyDescent="0.25">
      <c r="A9" s="37">
        <v>1</v>
      </c>
      <c r="B9" s="34">
        <v>2</v>
      </c>
      <c r="C9" s="61">
        <v>3</v>
      </c>
      <c r="D9" s="61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61">
        <v>12</v>
      </c>
      <c r="M9" s="61">
        <v>13</v>
      </c>
      <c r="N9" s="61">
        <v>14</v>
      </c>
      <c r="O9" s="81">
        <v>15</v>
      </c>
      <c r="P9" s="81">
        <v>16</v>
      </c>
      <c r="Q9" s="34"/>
      <c r="R9" s="61">
        <v>17</v>
      </c>
      <c r="S9" s="61">
        <v>18</v>
      </c>
      <c r="T9" s="61">
        <v>19</v>
      </c>
      <c r="U9" s="81">
        <v>20</v>
      </c>
      <c r="V9" s="81">
        <v>21</v>
      </c>
      <c r="W9" s="81">
        <v>22</v>
      </c>
      <c r="X9" s="37">
        <v>23</v>
      </c>
      <c r="Y9" s="37">
        <v>24</v>
      </c>
      <c r="Z9" s="37">
        <v>25</v>
      </c>
      <c r="AA9" s="89"/>
      <c r="AB9" s="89"/>
    </row>
    <row r="10" spans="1:28" s="3" customFormat="1" ht="40.5" customHeight="1" x14ac:dyDescent="0.25">
      <c r="A10" s="38"/>
      <c r="B10" s="39"/>
      <c r="C10" s="64"/>
      <c r="D10" s="73"/>
      <c r="E10" s="74"/>
      <c r="F10" s="75"/>
      <c r="G10" s="35"/>
      <c r="H10" s="96"/>
      <c r="I10" s="96"/>
      <c r="J10" s="96"/>
      <c r="K10" s="97"/>
      <c r="L10" s="79" t="s">
        <v>33</v>
      </c>
      <c r="M10" s="79" t="s">
        <v>34</v>
      </c>
      <c r="N10" s="80" t="s">
        <v>7</v>
      </c>
      <c r="O10" s="78"/>
      <c r="P10" s="75"/>
      <c r="Q10" s="72"/>
      <c r="R10" s="82" t="s">
        <v>33</v>
      </c>
      <c r="S10" s="82" t="s">
        <v>35</v>
      </c>
      <c r="T10" s="83" t="s">
        <v>7</v>
      </c>
      <c r="U10" s="78" t="s">
        <v>48</v>
      </c>
      <c r="V10" s="78" t="s">
        <v>52</v>
      </c>
      <c r="W10" s="35"/>
      <c r="X10" s="35"/>
      <c r="Y10" s="64" t="s">
        <v>50</v>
      </c>
      <c r="Z10" s="64" t="s">
        <v>51</v>
      </c>
      <c r="AA10" s="13"/>
      <c r="AB10" s="14"/>
    </row>
    <row r="11" spans="1:28" x14ac:dyDescent="0.25">
      <c r="A11" s="40">
        <v>1</v>
      </c>
      <c r="B11" s="41" t="s">
        <v>8</v>
      </c>
      <c r="C11" s="106">
        <v>1353857</v>
      </c>
      <c r="D11" s="106">
        <v>17600152</v>
      </c>
      <c r="E11" s="108"/>
      <c r="F11" s="109">
        <f>D11/D23*E23</f>
        <v>18069877.582662076</v>
      </c>
      <c r="G11" s="109">
        <v>17600141</v>
      </c>
      <c r="H11" s="109">
        <v>3899000</v>
      </c>
      <c r="I11" s="109"/>
      <c r="J11" s="109">
        <f>H11/H23*I23</f>
        <v>4428614.749685986</v>
      </c>
      <c r="K11" s="106">
        <v>4350000</v>
      </c>
      <c r="L11" s="98">
        <v>1994000</v>
      </c>
      <c r="M11" s="111">
        <v>9105000</v>
      </c>
      <c r="N11" s="111">
        <f>L11+M11</f>
        <v>11099000</v>
      </c>
      <c r="O11" s="106"/>
      <c r="P11" s="109">
        <f>N11/N23*O23</f>
        <v>12675043.171676688</v>
      </c>
      <c r="Q11" s="112"/>
      <c r="R11" s="106">
        <v>3213600</v>
      </c>
      <c r="S11" s="64">
        <v>8607500</v>
      </c>
      <c r="T11" s="64">
        <f>R11+S11</f>
        <v>11821100</v>
      </c>
      <c r="U11" s="113">
        <f>F11+P11+J11</f>
        <v>35173535.504024751</v>
      </c>
      <c r="V11" s="113">
        <f t="shared" ref="V11:V22" si="0">T11+K11+G11</f>
        <v>33771241</v>
      </c>
      <c r="W11" s="98">
        <v>17185</v>
      </c>
      <c r="X11" s="113">
        <v>945990</v>
      </c>
      <c r="Y11" s="113">
        <f>U11+X11</f>
        <v>36119525.504024751</v>
      </c>
      <c r="Z11" s="114">
        <f>SUM(Y11/W11)/(Y23/W23)</f>
        <v>0.89066274287640468</v>
      </c>
      <c r="AA11" s="15"/>
    </row>
    <row r="12" spans="1:28" x14ac:dyDescent="0.25">
      <c r="A12" s="40">
        <v>2</v>
      </c>
      <c r="B12" s="41" t="s">
        <v>9</v>
      </c>
      <c r="C12" s="106">
        <v>22638</v>
      </c>
      <c r="D12" s="106">
        <v>263781</v>
      </c>
      <c r="E12" s="108"/>
      <c r="F12" s="109">
        <f>D12/D23*E23</f>
        <v>270820.97805929091</v>
      </c>
      <c r="G12" s="109">
        <v>294294</v>
      </c>
      <c r="H12" s="109">
        <v>77000</v>
      </c>
      <c r="I12" s="109"/>
      <c r="J12" s="109">
        <f>H12/H23*I23</f>
        <v>87459.17818051319</v>
      </c>
      <c r="K12" s="106">
        <v>88000</v>
      </c>
      <c r="L12" s="98">
        <v>249000</v>
      </c>
      <c r="M12" s="98">
        <v>298000</v>
      </c>
      <c r="N12" s="111">
        <f t="shared" ref="N12:N22" si="1">L12+M12</f>
        <v>547000</v>
      </c>
      <c r="O12" s="106"/>
      <c r="P12" s="109">
        <f>N12/N23*O23</f>
        <v>624673.26920507685</v>
      </c>
      <c r="Q12" s="112"/>
      <c r="R12" s="106">
        <v>481700</v>
      </c>
      <c r="S12" s="106">
        <v>213600</v>
      </c>
      <c r="T12" s="64">
        <f t="shared" ref="T12:T22" si="2">R12+S12</f>
        <v>695300</v>
      </c>
      <c r="U12" s="113">
        <f t="shared" ref="U12:U22" si="3">F12+P12+J12</f>
        <v>982953.42544488097</v>
      </c>
      <c r="V12" s="113">
        <f t="shared" si="0"/>
        <v>1077594</v>
      </c>
      <c r="W12" s="98">
        <v>1115</v>
      </c>
      <c r="X12" s="113">
        <v>61380</v>
      </c>
      <c r="Y12" s="113">
        <f t="shared" ref="Y12:Y22" si="4">U12+X12</f>
        <v>1044333.425444881</v>
      </c>
      <c r="Z12" s="114">
        <f>SUM(Y12/W12)/(Y23/W23)</f>
        <v>0.39690365380753828</v>
      </c>
      <c r="AA12" s="15"/>
    </row>
    <row r="13" spans="1:28" x14ac:dyDescent="0.25">
      <c r="A13" s="40">
        <v>3</v>
      </c>
      <c r="B13" s="41" t="s">
        <v>10</v>
      </c>
      <c r="C13" s="106">
        <v>33033</v>
      </c>
      <c r="D13" s="106">
        <v>367870</v>
      </c>
      <c r="E13" s="108"/>
      <c r="F13" s="109">
        <f>D13/D23*E23</f>
        <v>377687.98055459396</v>
      </c>
      <c r="G13" s="109">
        <v>429429</v>
      </c>
      <c r="H13" s="109">
        <v>82000</v>
      </c>
      <c r="I13" s="109"/>
      <c r="J13" s="109">
        <f>H13/H23*I23</f>
        <v>93138.345594832223</v>
      </c>
      <c r="K13" s="106">
        <v>97000</v>
      </c>
      <c r="L13" s="98">
        <v>166000</v>
      </c>
      <c r="M13" s="98">
        <v>100000</v>
      </c>
      <c r="N13" s="111">
        <f t="shared" si="1"/>
        <v>266000</v>
      </c>
      <c r="O13" s="106"/>
      <c r="P13" s="109">
        <f>N13/N23*O23</f>
        <v>303771.64462257852</v>
      </c>
      <c r="Q13" s="112"/>
      <c r="R13" s="106">
        <v>307000</v>
      </c>
      <c r="S13" s="106">
        <v>119000</v>
      </c>
      <c r="T13" s="64">
        <f t="shared" si="2"/>
        <v>426000</v>
      </c>
      <c r="U13" s="113">
        <f t="shared" si="3"/>
        <v>774597.97077200469</v>
      </c>
      <c r="V13" s="113">
        <f t="shared" si="0"/>
        <v>952429</v>
      </c>
      <c r="W13" s="98">
        <v>1171</v>
      </c>
      <c r="X13" s="113">
        <v>64460</v>
      </c>
      <c r="Y13" s="113">
        <f t="shared" si="4"/>
        <v>839057.97077200469</v>
      </c>
      <c r="Z13" s="114">
        <f>SUM(Y13/W13)/(Y23/W23)</f>
        <v>0.30363781544972263</v>
      </c>
      <c r="AA13" s="15"/>
    </row>
    <row r="14" spans="1:28" x14ac:dyDescent="0.25">
      <c r="A14" s="40">
        <v>4</v>
      </c>
      <c r="B14" s="41" t="s">
        <v>11</v>
      </c>
      <c r="C14" s="106">
        <v>56978</v>
      </c>
      <c r="D14" s="106">
        <v>452270</v>
      </c>
      <c r="E14" s="108"/>
      <c r="F14" s="109">
        <f>D14/D23*E23</f>
        <v>464340.50878143421</v>
      </c>
      <c r="G14" s="109">
        <v>740714</v>
      </c>
      <c r="H14" s="109">
        <v>82000</v>
      </c>
      <c r="I14" s="109"/>
      <c r="J14" s="109">
        <f>H14/H23*I23</f>
        <v>93138.345594832223</v>
      </c>
      <c r="K14" s="106">
        <v>120000</v>
      </c>
      <c r="L14" s="98">
        <v>363000</v>
      </c>
      <c r="M14" s="98">
        <v>5548000</v>
      </c>
      <c r="N14" s="111">
        <f t="shared" si="1"/>
        <v>5911000</v>
      </c>
      <c r="O14" s="106"/>
      <c r="P14" s="109">
        <f>N14/N23*O23</f>
        <v>6750354.1028724117</v>
      </c>
      <c r="Q14" s="112"/>
      <c r="R14" s="106">
        <v>737900</v>
      </c>
      <c r="S14" s="106">
        <v>5965900</v>
      </c>
      <c r="T14" s="64">
        <f t="shared" si="2"/>
        <v>6703800</v>
      </c>
      <c r="U14" s="113">
        <f t="shared" si="3"/>
        <v>7307832.9572486784</v>
      </c>
      <c r="V14" s="113">
        <f t="shared" si="0"/>
        <v>7564514</v>
      </c>
      <c r="W14" s="98">
        <v>1168</v>
      </c>
      <c r="X14" s="113">
        <v>64300</v>
      </c>
      <c r="Y14" s="113">
        <f t="shared" si="4"/>
        <v>7372132.9572486784</v>
      </c>
      <c r="Z14" s="114">
        <f>SUM(Y14/W14)/(Y23/W23)</f>
        <v>2.6746755164124214</v>
      </c>
      <c r="AA14" s="15"/>
    </row>
    <row r="15" spans="1:28" x14ac:dyDescent="0.25">
      <c r="A15" s="40">
        <v>5</v>
      </c>
      <c r="B15" s="41" t="s">
        <v>12</v>
      </c>
      <c r="C15" s="106">
        <v>48098</v>
      </c>
      <c r="D15" s="106">
        <v>609461</v>
      </c>
      <c r="E15" s="108"/>
      <c r="F15" s="109">
        <f>D15/D23*E23</f>
        <v>625726.73584903195</v>
      </c>
      <c r="G15" s="109">
        <v>625274</v>
      </c>
      <c r="H15" s="109">
        <v>133000</v>
      </c>
      <c r="I15" s="109"/>
      <c r="J15" s="109">
        <f>H15/H23*I23</f>
        <v>151065.85322088643</v>
      </c>
      <c r="K15" s="106">
        <v>280000</v>
      </c>
      <c r="L15" s="98">
        <v>381000</v>
      </c>
      <c r="M15" s="98">
        <v>5841000</v>
      </c>
      <c r="N15" s="111">
        <f t="shared" si="1"/>
        <v>6222000</v>
      </c>
      <c r="O15" s="106"/>
      <c r="P15" s="109">
        <f>N15/N23*O23</f>
        <v>7105515.6873747492</v>
      </c>
      <c r="Q15" s="112"/>
      <c r="R15" s="106">
        <v>779400</v>
      </c>
      <c r="S15" s="106">
        <v>6152000</v>
      </c>
      <c r="T15" s="64">
        <f t="shared" si="2"/>
        <v>6931400</v>
      </c>
      <c r="U15" s="113">
        <f t="shared" si="3"/>
        <v>7882308.276444668</v>
      </c>
      <c r="V15" s="113">
        <f t="shared" si="0"/>
        <v>7836674</v>
      </c>
      <c r="W15" s="98">
        <v>1450</v>
      </c>
      <c r="X15" s="113">
        <v>79820</v>
      </c>
      <c r="Y15" s="113">
        <f t="shared" si="4"/>
        <v>7962128.276444668</v>
      </c>
      <c r="Z15" s="114">
        <f>SUM(Y15/W15)/(Y23/W23)</f>
        <v>2.3269226862825882</v>
      </c>
      <c r="AA15" s="15"/>
    </row>
    <row r="16" spans="1:28" x14ac:dyDescent="0.25">
      <c r="A16" s="40">
        <v>6</v>
      </c>
      <c r="B16" s="41" t="s">
        <v>13</v>
      </c>
      <c r="C16" s="106">
        <v>23014</v>
      </c>
      <c r="D16" s="106">
        <v>299174</v>
      </c>
      <c r="E16" s="108"/>
      <c r="F16" s="109">
        <f>D16/D23*E23</f>
        <v>307158.57203479519</v>
      </c>
      <c r="G16" s="109">
        <v>299182</v>
      </c>
      <c r="H16" s="109">
        <v>56000</v>
      </c>
      <c r="I16" s="109"/>
      <c r="J16" s="109">
        <f>H16/H23*I23</f>
        <v>63606.675040373229</v>
      </c>
      <c r="K16" s="106">
        <v>60000</v>
      </c>
      <c r="L16" s="98">
        <v>232000</v>
      </c>
      <c r="M16" s="98">
        <v>9132000</v>
      </c>
      <c r="N16" s="111">
        <f t="shared" si="1"/>
        <v>9364000</v>
      </c>
      <c r="O16" s="106"/>
      <c r="P16" s="109">
        <f>N16/N23*O23</f>
        <v>10693675.48964596</v>
      </c>
      <c r="Q16" s="112"/>
      <c r="R16" s="106">
        <v>386700</v>
      </c>
      <c r="S16" s="106">
        <v>9442200</v>
      </c>
      <c r="T16" s="64">
        <f t="shared" si="2"/>
        <v>9828900</v>
      </c>
      <c r="U16" s="113">
        <f t="shared" si="3"/>
        <v>11064440.736721128</v>
      </c>
      <c r="V16" s="113">
        <f t="shared" si="0"/>
        <v>10188082</v>
      </c>
      <c r="W16" s="98">
        <v>909</v>
      </c>
      <c r="X16" s="113">
        <v>50040</v>
      </c>
      <c r="Y16" s="113">
        <f t="shared" si="4"/>
        <v>11114480.736721128</v>
      </c>
      <c r="Z16" s="114">
        <f>SUM(Y16/W16)/(Y23/W23)</f>
        <v>5.1813875843334314</v>
      </c>
      <c r="AA16" s="15"/>
    </row>
    <row r="17" spans="1:28" x14ac:dyDescent="0.25">
      <c r="A17" s="40">
        <v>7</v>
      </c>
      <c r="B17" s="41" t="s">
        <v>14</v>
      </c>
      <c r="C17" s="106">
        <v>20588</v>
      </c>
      <c r="D17" s="106">
        <v>269667</v>
      </c>
      <c r="E17" s="108"/>
      <c r="F17" s="109">
        <f>D17/D23*E23</f>
        <v>276864.06788326224</v>
      </c>
      <c r="G17" s="109">
        <v>267644</v>
      </c>
      <c r="H17" s="109">
        <v>71000</v>
      </c>
      <c r="I17" s="109"/>
      <c r="J17" s="109">
        <f>H17/H23*I23</f>
        <v>80644.17728333034</v>
      </c>
      <c r="K17" s="106">
        <v>160000</v>
      </c>
      <c r="L17" s="98">
        <v>315000</v>
      </c>
      <c r="M17" s="98">
        <v>71000</v>
      </c>
      <c r="N17" s="111">
        <f t="shared" si="1"/>
        <v>386000</v>
      </c>
      <c r="O17" s="106"/>
      <c r="P17" s="109">
        <f>N17/N23*O23</f>
        <v>440811.48430193722</v>
      </c>
      <c r="Q17" s="112"/>
      <c r="R17" s="106">
        <v>663700</v>
      </c>
      <c r="S17" s="106">
        <v>139900</v>
      </c>
      <c r="T17" s="64">
        <f t="shared" si="2"/>
        <v>803600</v>
      </c>
      <c r="U17" s="113">
        <f t="shared" si="3"/>
        <v>798319.72946852981</v>
      </c>
      <c r="V17" s="113">
        <f t="shared" si="0"/>
        <v>1231244</v>
      </c>
      <c r="W17" s="98">
        <v>1088</v>
      </c>
      <c r="X17" s="113">
        <v>59890</v>
      </c>
      <c r="Y17" s="113">
        <f t="shared" si="4"/>
        <v>858209.72946852981</v>
      </c>
      <c r="Z17" s="114">
        <f>SUM(Y17/W17)/(Y23/W23)</f>
        <v>0.33426070458757129</v>
      </c>
      <c r="AA17" s="15"/>
    </row>
    <row r="18" spans="1:28" x14ac:dyDescent="0.25">
      <c r="A18" s="40">
        <v>8</v>
      </c>
      <c r="B18" s="41" t="s">
        <v>15</v>
      </c>
      <c r="C18" s="106">
        <v>154100</v>
      </c>
      <c r="D18" s="106">
        <v>1904945</v>
      </c>
      <c r="E18" s="108"/>
      <c r="F18" s="109">
        <f>D18/D23*E23</f>
        <v>1955785.5495625383</v>
      </c>
      <c r="G18" s="109">
        <v>2003300</v>
      </c>
      <c r="H18" s="109">
        <v>134000</v>
      </c>
      <c r="I18" s="109"/>
      <c r="J18" s="109">
        <f>H18/H23*I23</f>
        <v>152201.68670375022</v>
      </c>
      <c r="K18" s="106">
        <v>200000</v>
      </c>
      <c r="L18" s="98">
        <v>483000</v>
      </c>
      <c r="M18" s="98">
        <v>419000</v>
      </c>
      <c r="N18" s="111">
        <f t="shared" si="1"/>
        <v>902000</v>
      </c>
      <c r="O18" s="106"/>
      <c r="P18" s="109">
        <f>N18/N23*O23</f>
        <v>1030082.7949231797</v>
      </c>
      <c r="Q18" s="112"/>
      <c r="R18" s="106">
        <v>923800</v>
      </c>
      <c r="S18" s="106">
        <v>426200</v>
      </c>
      <c r="T18" s="64">
        <f t="shared" si="2"/>
        <v>1350000</v>
      </c>
      <c r="U18" s="113">
        <f t="shared" si="3"/>
        <v>3138070.0311894682</v>
      </c>
      <c r="V18" s="113">
        <f t="shared" si="0"/>
        <v>3553300</v>
      </c>
      <c r="W18" s="98">
        <v>1403</v>
      </c>
      <c r="X18" s="113">
        <v>77230</v>
      </c>
      <c r="Y18" s="113">
        <f t="shared" si="4"/>
        <v>3215300.0311894682</v>
      </c>
      <c r="Z18" s="114">
        <f>SUM(Y18/W18)/(Y23/W23)</f>
        <v>0.97114620985667433</v>
      </c>
      <c r="AA18" s="15"/>
    </row>
    <row r="19" spans="1:28" x14ac:dyDescent="0.25">
      <c r="A19" s="40">
        <v>9</v>
      </c>
      <c r="B19" s="41" t="s">
        <v>16</v>
      </c>
      <c r="C19" s="106">
        <v>26555</v>
      </c>
      <c r="D19" s="106">
        <v>292194</v>
      </c>
      <c r="E19" s="108"/>
      <c r="F19" s="109">
        <f>D19/D23*E23</f>
        <v>299992.28474778868</v>
      </c>
      <c r="G19" s="109">
        <v>345215</v>
      </c>
      <c r="H19" s="109">
        <v>257000</v>
      </c>
      <c r="I19" s="109"/>
      <c r="J19" s="109">
        <f>H19/H23*I23</f>
        <v>291909.20509599859</v>
      </c>
      <c r="K19" s="106">
        <v>270000</v>
      </c>
      <c r="L19" s="98">
        <v>568000</v>
      </c>
      <c r="M19" s="98">
        <v>205000</v>
      </c>
      <c r="N19" s="111">
        <f t="shared" si="1"/>
        <v>773000</v>
      </c>
      <c r="O19" s="106"/>
      <c r="P19" s="109">
        <f>N19/N23*O23</f>
        <v>882764.96726786904</v>
      </c>
      <c r="Q19" s="112"/>
      <c r="R19" s="106">
        <v>874200</v>
      </c>
      <c r="S19" s="106">
        <v>266900</v>
      </c>
      <c r="T19" s="64">
        <f t="shared" si="2"/>
        <v>1141100</v>
      </c>
      <c r="U19" s="113">
        <f t="shared" si="3"/>
        <v>1474666.4571116562</v>
      </c>
      <c r="V19" s="113">
        <f t="shared" si="0"/>
        <v>1756315</v>
      </c>
      <c r="W19" s="98">
        <v>1905</v>
      </c>
      <c r="X19" s="113">
        <v>104860</v>
      </c>
      <c r="Y19" s="113">
        <f t="shared" si="4"/>
        <v>1579526.4571116562</v>
      </c>
      <c r="Z19" s="114">
        <f>SUM(Y19/W19)/(Y23/W23)</f>
        <v>0.35136031727395101</v>
      </c>
      <c r="AA19" s="15"/>
    </row>
    <row r="20" spans="1:28" x14ac:dyDescent="0.25">
      <c r="A20" s="40">
        <v>10</v>
      </c>
      <c r="B20" s="41" t="s">
        <v>17</v>
      </c>
      <c r="C20" s="106">
        <v>106741</v>
      </c>
      <c r="D20" s="106">
        <v>1288680</v>
      </c>
      <c r="E20" s="108"/>
      <c r="F20" s="109">
        <f>D20/D23*E23</f>
        <v>1323073.2236417597</v>
      </c>
      <c r="G20" s="109">
        <v>1387633</v>
      </c>
      <c r="H20" s="109">
        <v>154000</v>
      </c>
      <c r="I20" s="109"/>
      <c r="J20" s="109">
        <f>H20/H23*I23</f>
        <v>174918.35636102638</v>
      </c>
      <c r="K20" s="106">
        <v>175000</v>
      </c>
      <c r="L20" s="98">
        <v>467000</v>
      </c>
      <c r="M20" s="98">
        <v>365000</v>
      </c>
      <c r="N20" s="111">
        <f t="shared" si="1"/>
        <v>832000</v>
      </c>
      <c r="O20" s="106"/>
      <c r="P20" s="109">
        <f>N20/N23*O23</f>
        <v>950142.88844355382</v>
      </c>
      <c r="Q20" s="112"/>
      <c r="R20" s="106">
        <v>967900</v>
      </c>
      <c r="S20" s="106">
        <v>453400</v>
      </c>
      <c r="T20" s="64">
        <f t="shared" si="2"/>
        <v>1421300</v>
      </c>
      <c r="U20" s="113">
        <f t="shared" si="3"/>
        <v>2448134.4684463399</v>
      </c>
      <c r="V20" s="113">
        <f t="shared" si="0"/>
        <v>2983933</v>
      </c>
      <c r="W20" s="98">
        <v>1921</v>
      </c>
      <c r="X20" s="113">
        <v>105740</v>
      </c>
      <c r="Y20" s="113">
        <f t="shared" si="4"/>
        <v>2553874.4684463399</v>
      </c>
      <c r="Z20" s="114">
        <f>SUM(Y20/W20)/(Y23/W23)</f>
        <v>0.56336902806749645</v>
      </c>
      <c r="AA20" s="15"/>
    </row>
    <row r="21" spans="1:28" x14ac:dyDescent="0.25">
      <c r="A21" s="40">
        <v>11</v>
      </c>
      <c r="B21" s="41" t="s">
        <v>18</v>
      </c>
      <c r="C21" s="106">
        <v>45230</v>
      </c>
      <c r="D21" s="106">
        <v>579793</v>
      </c>
      <c r="E21" s="108"/>
      <c r="F21" s="109">
        <f>D21/D23*E23</f>
        <v>595266.93481308536</v>
      </c>
      <c r="G21" s="109">
        <v>587990</v>
      </c>
      <c r="H21" s="109">
        <v>168000</v>
      </c>
      <c r="I21" s="109"/>
      <c r="J21" s="109">
        <f>H21/H23*I23</f>
        <v>190820.02512111969</v>
      </c>
      <c r="K21" s="106">
        <v>254000</v>
      </c>
      <c r="L21" s="98">
        <v>241000</v>
      </c>
      <c r="M21" s="98">
        <v>191000</v>
      </c>
      <c r="N21" s="111">
        <f t="shared" si="1"/>
        <v>432000</v>
      </c>
      <c r="O21" s="106"/>
      <c r="P21" s="109">
        <f>N21/N23*O23</f>
        <v>493343.42284569138</v>
      </c>
      <c r="Q21" s="112"/>
      <c r="R21" s="106">
        <v>461000</v>
      </c>
      <c r="S21" s="106">
        <v>236600</v>
      </c>
      <c r="T21" s="64">
        <f t="shared" si="2"/>
        <v>697600</v>
      </c>
      <c r="U21" s="113">
        <f t="shared" si="3"/>
        <v>1279430.3827798963</v>
      </c>
      <c r="V21" s="113">
        <f t="shared" si="0"/>
        <v>1539590</v>
      </c>
      <c r="W21" s="98">
        <v>1496</v>
      </c>
      <c r="X21" s="113">
        <v>82350</v>
      </c>
      <c r="Y21" s="113">
        <f t="shared" si="4"/>
        <v>1361780.3827798963</v>
      </c>
      <c r="Z21" s="114">
        <f>SUM(Y21/W21)/(Y23/W23)</f>
        <v>0.3857414120764498</v>
      </c>
      <c r="AA21" s="15"/>
    </row>
    <row r="22" spans="1:28" x14ac:dyDescent="0.25">
      <c r="A22" s="40">
        <v>12</v>
      </c>
      <c r="B22" s="41" t="s">
        <v>19</v>
      </c>
      <c r="C22" s="106">
        <v>44242</v>
      </c>
      <c r="D22" s="106">
        <v>574047</v>
      </c>
      <c r="E22" s="108"/>
      <c r="F22" s="109">
        <f>D22/D23*E23</f>
        <v>589367.58141034329</v>
      </c>
      <c r="G22" s="109">
        <v>575146</v>
      </c>
      <c r="H22" s="109">
        <v>460000</v>
      </c>
      <c r="I22" s="109"/>
      <c r="J22" s="109">
        <f>H22/H23*I23</f>
        <v>522483.40211735154</v>
      </c>
      <c r="K22" s="106">
        <v>276000</v>
      </c>
      <c r="L22" s="98">
        <v>475000</v>
      </c>
      <c r="M22" s="98">
        <v>216000</v>
      </c>
      <c r="N22" s="111">
        <f t="shared" si="1"/>
        <v>691000</v>
      </c>
      <c r="O22" s="106"/>
      <c r="P22" s="109">
        <f>N22/N23*O23</f>
        <v>789121.07682030729</v>
      </c>
      <c r="Q22" s="112"/>
      <c r="R22" s="106">
        <v>433600</v>
      </c>
      <c r="S22" s="106">
        <v>485600</v>
      </c>
      <c r="T22" s="64">
        <f t="shared" si="2"/>
        <v>919200</v>
      </c>
      <c r="U22" s="113">
        <f t="shared" si="3"/>
        <v>1900972.0603480022</v>
      </c>
      <c r="V22" s="113">
        <f t="shared" si="0"/>
        <v>1770346</v>
      </c>
      <c r="W22" s="98">
        <v>1394</v>
      </c>
      <c r="X22" s="113">
        <v>76740</v>
      </c>
      <c r="Y22" s="113">
        <f t="shared" si="4"/>
        <v>1977712.0603480022</v>
      </c>
      <c r="Z22" s="114">
        <f>SUM(Y22/W22)/(Y23/W23)</f>
        <v>0.60120290999448167</v>
      </c>
      <c r="AA22" s="15"/>
    </row>
    <row r="23" spans="1:28" s="6" customFormat="1" ht="16.5" customHeight="1" x14ac:dyDescent="0.25">
      <c r="A23" s="42"/>
      <c r="B23" s="41" t="s">
        <v>7</v>
      </c>
      <c r="C23" s="107">
        <f>SUM(C11:C22)</f>
        <v>1935074</v>
      </c>
      <c r="D23" s="107">
        <f>SUM(D11:D22)</f>
        <v>24502034</v>
      </c>
      <c r="E23" s="110">
        <v>25155962</v>
      </c>
      <c r="F23" s="110">
        <f>SUM(F11:F22)</f>
        <v>25155962</v>
      </c>
      <c r="G23" s="110">
        <f>SUM(G11:G22)</f>
        <v>25155962</v>
      </c>
      <c r="H23" s="110">
        <f t="shared" ref="H23:K23" si="5">SUM(H11:H22)</f>
        <v>5573000</v>
      </c>
      <c r="I23" s="110">
        <v>6330000</v>
      </c>
      <c r="J23" s="110">
        <f t="shared" si="5"/>
        <v>6330000</v>
      </c>
      <c r="K23" s="110">
        <f t="shared" si="5"/>
        <v>6330000</v>
      </c>
      <c r="L23" s="99">
        <f t="shared" ref="L23:N23" si="6">SUM(L11:L22)</f>
        <v>5934000</v>
      </c>
      <c r="M23" s="99">
        <f t="shared" si="6"/>
        <v>31491000</v>
      </c>
      <c r="N23" s="99">
        <f t="shared" si="6"/>
        <v>37425000</v>
      </c>
      <c r="O23" s="106">
        <v>42739300</v>
      </c>
      <c r="P23" s="110">
        <f t="shared" ref="P23" si="7">SUM(P11:P22)</f>
        <v>42739300</v>
      </c>
      <c r="Q23" s="112"/>
      <c r="R23" s="107">
        <f t="shared" ref="R23:Y23" si="8">SUM(R11:R22)</f>
        <v>10230500</v>
      </c>
      <c r="S23" s="110">
        <f t="shared" si="8"/>
        <v>32508800</v>
      </c>
      <c r="T23" s="107">
        <f t="shared" si="8"/>
        <v>42739300</v>
      </c>
      <c r="U23" s="110">
        <f>SUM(U11:U22)</f>
        <v>74225262.000000015</v>
      </c>
      <c r="V23" s="110">
        <f t="shared" si="8"/>
        <v>74225262</v>
      </c>
      <c r="W23" s="99">
        <f t="shared" ref="W23" si="9">SUM(W11:W22)</f>
        <v>32205</v>
      </c>
      <c r="X23" s="115">
        <f>SUM(X11:X22)</f>
        <v>1772800</v>
      </c>
      <c r="Y23" s="110">
        <f t="shared" si="8"/>
        <v>75998062.000000015</v>
      </c>
      <c r="Z23" s="116">
        <f>SUM(Y23/W23)/(Y23/W23)</f>
        <v>1</v>
      </c>
      <c r="AA23" s="26"/>
      <c r="AB23" s="16"/>
    </row>
    <row r="24" spans="1:28" x14ac:dyDescent="0.25">
      <c r="A24" s="36"/>
      <c r="B24" s="41"/>
      <c r="C24" s="106"/>
      <c r="D24" s="106"/>
      <c r="E24" s="41"/>
      <c r="F24" s="41"/>
      <c r="G24" s="41"/>
      <c r="H24" s="41"/>
      <c r="I24" s="41"/>
      <c r="J24" s="41"/>
      <c r="K24" s="41"/>
      <c r="L24" s="47"/>
      <c r="M24" s="47"/>
      <c r="N24" s="47"/>
      <c r="O24" s="41"/>
      <c r="P24" s="41"/>
      <c r="Q24" s="41"/>
      <c r="R24" s="41"/>
      <c r="S24" s="41"/>
      <c r="T24" s="41"/>
      <c r="U24" s="41"/>
      <c r="V24" s="41"/>
      <c r="W24" s="98"/>
      <c r="X24" s="98"/>
      <c r="Y24" s="98"/>
      <c r="Z24" s="98"/>
    </row>
    <row r="25" spans="1:28" x14ac:dyDescent="0.25">
      <c r="A25" s="36"/>
      <c r="B25" s="41"/>
      <c r="C25" s="106"/>
      <c r="D25" s="10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98"/>
      <c r="X25" s="98"/>
      <c r="Y25" s="98"/>
      <c r="Z25" s="98"/>
    </row>
    <row r="26" spans="1:28" x14ac:dyDescent="0.25">
      <c r="B26" s="5"/>
      <c r="C26" s="17"/>
      <c r="D26" s="17"/>
      <c r="E26" s="5"/>
      <c r="F26" s="5"/>
      <c r="G26" s="5"/>
      <c r="H26" s="5"/>
      <c r="I26" s="5"/>
      <c r="J26" s="5"/>
      <c r="K26" s="5"/>
      <c r="L26" s="100"/>
      <c r="M26" s="100"/>
      <c r="N26" s="100"/>
      <c r="O26" s="5"/>
      <c r="P26" s="5"/>
      <c r="Q26" s="12"/>
      <c r="R26" s="5"/>
      <c r="S26" s="5"/>
      <c r="T26" s="5"/>
      <c r="U26" s="5"/>
      <c r="V26" s="5"/>
      <c r="W26" s="9"/>
      <c r="X26" s="65"/>
      <c r="Y26" s="65"/>
      <c r="Z26" s="65"/>
    </row>
    <row r="27" spans="1:28" x14ac:dyDescent="0.25">
      <c r="C27" s="17"/>
      <c r="D27" s="76"/>
      <c r="E27" s="77"/>
      <c r="F27" s="77"/>
      <c r="G27" s="77"/>
      <c r="H27" s="5"/>
      <c r="I27" s="5"/>
      <c r="J27" s="5"/>
      <c r="K27" s="77"/>
      <c r="L27" s="77"/>
      <c r="M27" s="77"/>
      <c r="N27" s="77"/>
      <c r="O27" s="77"/>
      <c r="P27" s="77"/>
      <c r="Q27" s="12"/>
      <c r="R27" s="77"/>
      <c r="S27" s="77"/>
      <c r="T27" s="77"/>
      <c r="U27" s="77"/>
      <c r="V27" s="77"/>
      <c r="W27" s="9"/>
      <c r="X27" s="9"/>
      <c r="Y27" s="9"/>
      <c r="Z27" s="9"/>
    </row>
    <row r="28" spans="1:28" x14ac:dyDescent="0.25">
      <c r="R28" s="77"/>
      <c r="S28" s="77"/>
      <c r="T28" s="77"/>
      <c r="U28" s="77"/>
      <c r="V28" s="77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opLeftCell="A4" zoomScaleNormal="100" workbookViewId="0">
      <selection activeCell="O15" sqref="O15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6" s="27" customFormat="1" x14ac:dyDescent="0.25"/>
    <row r="2" spans="1:16" s="27" customFormat="1" ht="18.75" x14ac:dyDescent="0.3">
      <c r="B2" s="48" t="s">
        <v>75</v>
      </c>
      <c r="C2" s="48"/>
      <c r="D2" s="48"/>
      <c r="E2" s="48"/>
      <c r="F2" s="48"/>
    </row>
    <row r="3" spans="1:16" s="27" customFormat="1" x14ac:dyDescent="0.25"/>
    <row r="4" spans="1:16" s="27" customFormat="1" x14ac:dyDescent="0.25">
      <c r="O4" s="49" t="s">
        <v>71</v>
      </c>
    </row>
    <row r="5" spans="1:16" s="27" customFormat="1" ht="15" customHeight="1" x14ac:dyDescent="0.25">
      <c r="A5" s="126"/>
      <c r="B5" s="145" t="s">
        <v>0</v>
      </c>
      <c r="C5" s="147" t="s">
        <v>1</v>
      </c>
      <c r="D5" s="148"/>
      <c r="E5" s="147" t="s">
        <v>20</v>
      </c>
      <c r="F5" s="148"/>
      <c r="G5" s="147" t="s">
        <v>2</v>
      </c>
      <c r="H5" s="149"/>
      <c r="I5" s="149"/>
      <c r="J5" s="148"/>
      <c r="K5" s="144" t="s">
        <v>57</v>
      </c>
      <c r="L5" s="144"/>
      <c r="M5" s="144"/>
      <c r="N5" s="144"/>
      <c r="O5" s="124" t="s">
        <v>62</v>
      </c>
    </row>
    <row r="6" spans="1:16" s="54" customFormat="1" ht="114.75" customHeight="1" x14ac:dyDescent="0.25">
      <c r="A6" s="127"/>
      <c r="B6" s="146"/>
      <c r="C6" s="50" t="s">
        <v>3</v>
      </c>
      <c r="D6" s="50" t="s">
        <v>4</v>
      </c>
      <c r="E6" s="51" t="s">
        <v>22</v>
      </c>
      <c r="F6" s="51" t="s">
        <v>21</v>
      </c>
      <c r="G6" s="52" t="s">
        <v>5</v>
      </c>
      <c r="H6" s="52" t="s">
        <v>6</v>
      </c>
      <c r="I6" s="52" t="s">
        <v>27</v>
      </c>
      <c r="J6" s="52" t="s">
        <v>23</v>
      </c>
      <c r="K6" s="53" t="s">
        <v>53</v>
      </c>
      <c r="L6" s="53" t="s">
        <v>54</v>
      </c>
      <c r="M6" s="53" t="s">
        <v>55</v>
      </c>
      <c r="N6" s="53" t="s">
        <v>56</v>
      </c>
      <c r="O6" s="124"/>
    </row>
    <row r="7" spans="1:16" s="54" customFormat="1" ht="27.75" customHeight="1" x14ac:dyDescent="0.25">
      <c r="A7" s="55"/>
      <c r="B7" s="45"/>
      <c r="C7" s="50"/>
      <c r="D7" s="50"/>
      <c r="E7" s="46"/>
      <c r="F7" s="56"/>
      <c r="G7" s="52"/>
      <c r="H7" s="52"/>
      <c r="I7" s="52"/>
      <c r="J7" s="52"/>
      <c r="K7" s="57"/>
      <c r="L7" s="57"/>
      <c r="M7" s="58"/>
      <c r="N7" s="58"/>
      <c r="O7" s="58"/>
    </row>
    <row r="8" spans="1:16" s="54" customFormat="1" x14ac:dyDescent="0.25">
      <c r="A8" s="46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</row>
    <row r="9" spans="1:16" s="3" customFormat="1" ht="92.25" customHeight="1" x14ac:dyDescent="0.25">
      <c r="A9" s="2"/>
      <c r="B9" s="2"/>
      <c r="C9" s="2"/>
      <c r="D9" s="2"/>
      <c r="E9" s="2"/>
      <c r="F9" s="84"/>
      <c r="G9" s="66" t="s">
        <v>73</v>
      </c>
      <c r="H9" s="46" t="s">
        <v>24</v>
      </c>
      <c r="I9" s="46" t="s">
        <v>25</v>
      </c>
      <c r="J9" s="46" t="s">
        <v>26</v>
      </c>
      <c r="K9" s="39" t="s">
        <v>58</v>
      </c>
      <c r="L9" s="39" t="s">
        <v>59</v>
      </c>
      <c r="M9" s="39" t="s">
        <v>60</v>
      </c>
      <c r="N9" s="39" t="s">
        <v>61</v>
      </c>
      <c r="O9" s="93" t="s">
        <v>84</v>
      </c>
      <c r="P9" s="14"/>
    </row>
    <row r="10" spans="1:16" x14ac:dyDescent="0.25">
      <c r="A10" s="41" t="s">
        <v>8</v>
      </c>
      <c r="B10" s="41">
        <v>17185</v>
      </c>
      <c r="C10" s="41">
        <v>436</v>
      </c>
      <c r="D10" s="59">
        <v>13966</v>
      </c>
      <c r="E10" s="59">
        <v>2126.1799999999998</v>
      </c>
      <c r="F10" s="59">
        <v>37.630000000000003</v>
      </c>
      <c r="G10" s="118">
        <f>0.6+0.4*(B22/12)/B10</f>
        <v>0.66246726796624966</v>
      </c>
      <c r="H10" s="118">
        <f>SUM(C10/B10+1)</f>
        <v>1.0253709630491707</v>
      </c>
      <c r="I10" s="118">
        <f>SUM(D10/B10+1)</f>
        <v>1.8126854815245854</v>
      </c>
      <c r="J10" s="41">
        <f>0.9+0.1*(0.8*E10/E22+0.2*F10/F22)</f>
        <v>1</v>
      </c>
      <c r="K10" s="118">
        <f>SUM(B10*G10/B10)/(B22*G22/B22)</f>
        <v>0.66246726796624966</v>
      </c>
      <c r="L10" s="118">
        <f>SUM(B10*G10*J10/B10)/(B22*G22*J22/B22)</f>
        <v>0.66246726796624966</v>
      </c>
      <c r="M10" s="118">
        <f xml:space="preserve"> SUM(B10*G10*J10/B10)/(B22*G22*J22/B22)</f>
        <v>0.66246726796624966</v>
      </c>
      <c r="N10" s="118">
        <f>SUM(B10*H10*I10/B10)/(B22*H22*I22/B22)</f>
        <v>1.2023711378890158</v>
      </c>
      <c r="O10" s="117">
        <f>SUM(K10*0.192+L10*0.124+M10*0.055+N10*0.629)</f>
        <v>1.0020668021476695</v>
      </c>
      <c r="P10" s="5"/>
    </row>
    <row r="11" spans="1:16" x14ac:dyDescent="0.25">
      <c r="A11" s="41" t="s">
        <v>9</v>
      </c>
      <c r="B11" s="41">
        <v>1115</v>
      </c>
      <c r="C11" s="41">
        <v>0</v>
      </c>
      <c r="D11" s="4"/>
      <c r="E11" s="59">
        <v>2126.1799999999998</v>
      </c>
      <c r="F11" s="59">
        <v>37.630000000000003</v>
      </c>
      <c r="G11" s="118">
        <f>0.6+0.4*(B22/12)/B11</f>
        <v>1.5627802690582959</v>
      </c>
      <c r="H11" s="118">
        <f t="shared" ref="H11:H22" si="0">SUM(C11/B11+1)</f>
        <v>1</v>
      </c>
      <c r="I11" s="118">
        <v>1</v>
      </c>
      <c r="J11" s="41">
        <f>0.9+0.1*(0.8*E11/E22+0.2*F11/F22)</f>
        <v>1</v>
      </c>
      <c r="K11" s="118">
        <f>SUM(B11*G11/B11)/(B22*G22/B22)</f>
        <v>1.5627802690582959</v>
      </c>
      <c r="L11" s="118">
        <f>SUM(B11*G11*J11/B11)/(B22*G22*J22/B22)</f>
        <v>1.5627802690582959</v>
      </c>
      <c r="M11" s="118">
        <f xml:space="preserve"> SUM(B11*G11*J11/B11)/(B22*G22*J22/B22)</f>
        <v>1.5627802690582959</v>
      </c>
      <c r="N11" s="118">
        <f>SUM(B11*H11*I11/B11)/(B22*H22*I22/B22)</f>
        <v>0.64689690259792543</v>
      </c>
      <c r="O11" s="117">
        <f>SUM(K11*0.192+L11*0.124+M11*0.055+N11*0.629)</f>
        <v>0.98668963155472289</v>
      </c>
      <c r="P11" s="5"/>
    </row>
    <row r="12" spans="1:16" x14ac:dyDescent="0.25">
      <c r="A12" s="41" t="s">
        <v>10</v>
      </c>
      <c r="B12" s="41">
        <v>1171</v>
      </c>
      <c r="C12" s="41">
        <v>352</v>
      </c>
      <c r="D12" s="4"/>
      <c r="E12" s="59">
        <v>2126.1799999999998</v>
      </c>
      <c r="F12" s="59">
        <v>37.630000000000003</v>
      </c>
      <c r="G12" s="118">
        <f>0.6+0.4*(B22/12)/B12</f>
        <v>1.5167378309137489</v>
      </c>
      <c r="H12" s="118">
        <f t="shared" si="0"/>
        <v>1.3005977796754911</v>
      </c>
      <c r="I12" s="118">
        <v>1</v>
      </c>
      <c r="J12" s="41">
        <f>0.9+0.1*(0.8*E12/E22+0.2*F12/F22)</f>
        <v>1</v>
      </c>
      <c r="K12" s="118">
        <f>SUM(B12*G12/B12)/(B22*G22/B22)</f>
        <v>1.5167378309137489</v>
      </c>
      <c r="L12" s="118">
        <f>SUM(B12*G12*J12/B12)/(B22*G22*J22/B22)</f>
        <v>1.5167378309137489</v>
      </c>
      <c r="M12" s="118">
        <f xml:space="preserve"> SUM(B12*G12*J12/B12)/(B22*G22*J22/B22)</f>
        <v>1.5167378309137489</v>
      </c>
      <c r="N12" s="118">
        <f>SUM(B12*H12*I12/B12)/(B22*H22*I22/B22)</f>
        <v>0.8413526751978142</v>
      </c>
      <c r="O12" s="117">
        <f t="shared" ref="O12:O21" si="1">SUM(K12*0.192+L12*0.124+M12*0.055+N12*0.629)</f>
        <v>1.0919205679684261</v>
      </c>
      <c r="P12" s="5"/>
    </row>
    <row r="13" spans="1:16" x14ac:dyDescent="0.25">
      <c r="A13" s="41" t="s">
        <v>11</v>
      </c>
      <c r="B13" s="41">
        <v>1168</v>
      </c>
      <c r="C13" s="41">
        <v>786</v>
      </c>
      <c r="D13" s="4"/>
      <c r="E13" s="59">
        <v>2126.1799999999998</v>
      </c>
      <c r="F13" s="59">
        <v>37.630000000000003</v>
      </c>
      <c r="G13" s="118">
        <f>0.6+0.4*(B22/12)/B13</f>
        <v>1.5190924657534246</v>
      </c>
      <c r="H13" s="118">
        <f t="shared" si="0"/>
        <v>1.672945205479452</v>
      </c>
      <c r="I13" s="118">
        <v>1</v>
      </c>
      <c r="J13" s="41">
        <f>0.9+0.1*(0.8*E13/E22+0.2*F13/F22)</f>
        <v>1</v>
      </c>
      <c r="K13" s="118">
        <f>SUM(B13*G13/B13)/(B22*G22/B22)</f>
        <v>1.5190924657534246</v>
      </c>
      <c r="L13" s="118">
        <f>SUM(B13*G13*J13/B13)/(B22*G22*J22/B22)</f>
        <v>1.5190924657534246</v>
      </c>
      <c r="M13" s="118">
        <f xml:space="preserve"> SUM(B13*G13*J13/B13)/(B22*G22*J22/B22)</f>
        <v>1.5190924657534246</v>
      </c>
      <c r="N13" s="118">
        <f>SUM(B13*H13*I13/B13)/(B22*H22*I22/B22)</f>
        <v>1.0822230716407073</v>
      </c>
      <c r="O13" s="117">
        <f t="shared" si="1"/>
        <v>1.2443016168565255</v>
      </c>
      <c r="P13" s="5"/>
    </row>
    <row r="14" spans="1:16" x14ac:dyDescent="0.25">
      <c r="A14" s="41" t="s">
        <v>12</v>
      </c>
      <c r="B14" s="41">
        <v>1450</v>
      </c>
      <c r="C14" s="41">
        <v>42</v>
      </c>
      <c r="D14" s="4"/>
      <c r="E14" s="59">
        <v>2126.1799999999998</v>
      </c>
      <c r="F14" s="59">
        <v>37.630000000000003</v>
      </c>
      <c r="G14" s="118">
        <f>0.6+0.4*(B22/12)/B14</f>
        <v>1.3403448275862069</v>
      </c>
      <c r="H14" s="118">
        <f t="shared" si="0"/>
        <v>1.0289655172413794</v>
      </c>
      <c r="I14" s="118">
        <v>1</v>
      </c>
      <c r="J14" s="41">
        <f>0.9+0.1*(0.8*E14/E22+0.2*F14/F22)</f>
        <v>1</v>
      </c>
      <c r="K14" s="118">
        <f>SUM(B14*G14/B14)/(B22*G22/B22)</f>
        <v>1.3403448275862069</v>
      </c>
      <c r="L14" s="118">
        <f>SUM(B14*G14*J14/B14)/(B22*G22*J22/B22)</f>
        <v>1.3403448275862069</v>
      </c>
      <c r="M14" s="118">
        <f xml:space="preserve"> SUM(B14*G14*J14/B14)/(B22*G22*J22/B22)</f>
        <v>1.3403448275862069</v>
      </c>
      <c r="N14" s="118">
        <f>SUM(B14*H14*I14/B14)/(B22*H22*I22/B22)</f>
        <v>0.66563460598352053</v>
      </c>
      <c r="O14" s="117">
        <f t="shared" si="1"/>
        <v>0.91595209819811729</v>
      </c>
      <c r="P14" s="5"/>
    </row>
    <row r="15" spans="1:16" x14ac:dyDescent="0.25">
      <c r="A15" s="41" t="s">
        <v>13</v>
      </c>
      <c r="B15" s="41">
        <v>909</v>
      </c>
      <c r="C15" s="41">
        <v>37</v>
      </c>
      <c r="D15" s="4"/>
      <c r="E15" s="59">
        <v>2126.1799999999998</v>
      </c>
      <c r="F15" s="59">
        <v>37.630000000000003</v>
      </c>
      <c r="G15" s="118">
        <f>0.6+0.4*(B22/12)/B15</f>
        <v>1.7809680968096808</v>
      </c>
      <c r="H15" s="118">
        <f t="shared" si="0"/>
        <v>1.0407040704070407</v>
      </c>
      <c r="I15" s="118">
        <v>1</v>
      </c>
      <c r="J15" s="41">
        <f>0.9+0.1*(0.8*E15/E22+0.2*F15/F22)</f>
        <v>1</v>
      </c>
      <c r="K15" s="118">
        <f>SUM(B15*G15/B15)/(B22*G22/B22)</f>
        <v>1.7809680968096808</v>
      </c>
      <c r="L15" s="118">
        <f>SUM(B15*G15*J15/B15)/(B22*G22*J22/B22)</f>
        <v>1.7809680968096808</v>
      </c>
      <c r="M15" s="118">
        <f xml:space="preserve"> SUM(B15*G15*J15/B15)/(B22*G22*J22/B22)</f>
        <v>1.7809680968096808</v>
      </c>
      <c r="N15" s="118">
        <f>SUM(B15*H15*I15/B15)/(B22*H22*I22/B22)</f>
        <v>0.67322823966736789</v>
      </c>
      <c r="O15" s="117">
        <f t="shared" si="1"/>
        <v>1.0841997266671659</v>
      </c>
      <c r="P15" s="5"/>
    </row>
    <row r="16" spans="1:16" x14ac:dyDescent="0.25">
      <c r="A16" s="41" t="s">
        <v>14</v>
      </c>
      <c r="B16" s="41">
        <v>1088</v>
      </c>
      <c r="C16" s="41">
        <v>206</v>
      </c>
      <c r="D16" s="4"/>
      <c r="E16" s="59">
        <v>2126.1799999999998</v>
      </c>
      <c r="F16" s="59">
        <v>37.630000000000003</v>
      </c>
      <c r="G16" s="118">
        <f>0.6+0.4*(B22/12)/B16</f>
        <v>1.5866727941176471</v>
      </c>
      <c r="H16" s="118">
        <f t="shared" si="0"/>
        <v>1.1893382352941178</v>
      </c>
      <c r="I16" s="118">
        <v>1</v>
      </c>
      <c r="J16" s="41">
        <f>0.9+0.1*(0.8*E16/E22+0.2*F16/F22)</f>
        <v>1</v>
      </c>
      <c r="K16" s="118">
        <f>SUM(B16*G16/B16)/(B22*G22/B22)</f>
        <v>1.5866727941176471</v>
      </c>
      <c r="L16" s="118">
        <f>SUM(B16*G16*J16/B16)/(B22*G22*J22/B22)</f>
        <v>1.5866727941176471</v>
      </c>
      <c r="M16" s="118">
        <f xml:space="preserve"> SUM(B16*G16*J16/B16)/(B22*G22*J22/B22)</f>
        <v>1.5866727941176471</v>
      </c>
      <c r="N16" s="118">
        <f>SUM(B16*H16*I16/B16)/(B22*H22*I22/B22)</f>
        <v>0.76937922055304742</v>
      </c>
      <c r="O16" s="117">
        <f t="shared" si="1"/>
        <v>1.0725951363455137</v>
      </c>
      <c r="P16" s="5"/>
    </row>
    <row r="17" spans="1:16" x14ac:dyDescent="0.25">
      <c r="A17" s="41" t="s">
        <v>15</v>
      </c>
      <c r="B17" s="41">
        <v>1403</v>
      </c>
      <c r="C17" s="41">
        <v>135</v>
      </c>
      <c r="D17" s="4"/>
      <c r="E17" s="59">
        <v>2126.1799999999998</v>
      </c>
      <c r="F17" s="59">
        <v>37.630000000000003</v>
      </c>
      <c r="G17" s="118">
        <f>0.6+0.4*(B22/12)/B17</f>
        <v>1.3651461154668567</v>
      </c>
      <c r="H17" s="118">
        <f t="shared" si="0"/>
        <v>1.0962223806129723</v>
      </c>
      <c r="I17" s="118">
        <v>1</v>
      </c>
      <c r="J17" s="41">
        <f>0.9+0.1*(0.8*E17/E22+0.2*F17/F22)</f>
        <v>1</v>
      </c>
      <c r="K17" s="118">
        <f>SUM(B17*G17/B17)/(B22*G22/B22)</f>
        <v>1.3651461154668567</v>
      </c>
      <c r="L17" s="118">
        <f>SUM(B17*G17*J17/B17)/(B22*G22*J22/B22)</f>
        <v>1.3651461154668567</v>
      </c>
      <c r="M17" s="118">
        <f xml:space="preserve"> SUM(B17*G17*J17/B17)/(B22*G22*J22/B22)</f>
        <v>1.3651461154668567</v>
      </c>
      <c r="N17" s="118">
        <f>SUM(B17*H17*I17/B17)/(B22*H22*I22/B22)</f>
        <v>0.70914286257705583</v>
      </c>
      <c r="O17" s="117">
        <f t="shared" si="1"/>
        <v>0.952520069399172</v>
      </c>
      <c r="P17" s="5"/>
    </row>
    <row r="18" spans="1:16" x14ac:dyDescent="0.25">
      <c r="A18" s="41" t="s">
        <v>16</v>
      </c>
      <c r="B18" s="41">
        <v>1905</v>
      </c>
      <c r="C18" s="41">
        <v>509</v>
      </c>
      <c r="D18" s="4"/>
      <c r="E18" s="59">
        <v>2126.1799999999998</v>
      </c>
      <c r="F18" s="59">
        <v>37.630000000000003</v>
      </c>
      <c r="G18" s="118">
        <f>0.6+0.4*(B22/12)/B18</f>
        <v>1.1635170603674541</v>
      </c>
      <c r="H18" s="118">
        <f t="shared" si="0"/>
        <v>1.2671916010498687</v>
      </c>
      <c r="I18" s="118">
        <v>1</v>
      </c>
      <c r="J18" s="41">
        <f>0.9+0.1*(0.8*E18/E22+0.2*F18/F22)</f>
        <v>1</v>
      </c>
      <c r="K18" s="118">
        <f>SUM(B18*G18/B18)/(B22*G22/B22)</f>
        <v>1.1635170603674541</v>
      </c>
      <c r="L18" s="118">
        <f>SUM(B18*G18*J18/B18)/(B22*G22*J22/B22)</f>
        <v>1.1635170603674541</v>
      </c>
      <c r="M18" s="118">
        <f xml:space="preserve"> SUM(B18*G18*J18/B18)/(B22*G22*J22/B22)</f>
        <v>1.1635170603674541</v>
      </c>
      <c r="N18" s="118">
        <f>SUM(B18*H18*I18/B18)/(B22*H22*I22/B22)</f>
        <v>0.81974232171726602</v>
      </c>
      <c r="O18" s="117">
        <f t="shared" si="1"/>
        <v>0.94728274975648574</v>
      </c>
      <c r="P18" s="5"/>
    </row>
    <row r="19" spans="1:16" x14ac:dyDescent="0.25">
      <c r="A19" s="41" t="s">
        <v>17</v>
      </c>
      <c r="B19" s="41">
        <v>1921</v>
      </c>
      <c r="C19" s="41">
        <v>0</v>
      </c>
      <c r="D19" s="4"/>
      <c r="E19" s="59">
        <v>2126.1799999999998</v>
      </c>
      <c r="F19" s="59">
        <v>37.630000000000003</v>
      </c>
      <c r="G19" s="118">
        <f>0.6+0.4*(B22/12)/B19</f>
        <v>1.1588235294117646</v>
      </c>
      <c r="H19" s="118">
        <f t="shared" si="0"/>
        <v>1</v>
      </c>
      <c r="I19" s="118">
        <v>1</v>
      </c>
      <c r="J19" s="41">
        <f>0.9+0.1*(0.8*E19/E22+0.2*F19/F22)</f>
        <v>1</v>
      </c>
      <c r="K19" s="118">
        <f>SUM(B19*G19/B19)/(B22*G22/B22)</f>
        <v>1.1588235294117646</v>
      </c>
      <c r="L19" s="118">
        <f>SUM(B19*G19*J19/B19)/(B22*G22*J22/B22)</f>
        <v>1.1588235294117646</v>
      </c>
      <c r="M19" s="118">
        <f xml:space="preserve"> SUM(B19*G19*J19/B19)/(B22*G22*J22/B22)</f>
        <v>1.1588235294117646</v>
      </c>
      <c r="N19" s="118">
        <f>SUM(B19*H19*I19/B19)/(B22*H22*I22/B22)</f>
        <v>0.64689690259792543</v>
      </c>
      <c r="O19" s="117">
        <f t="shared" si="1"/>
        <v>0.83682168114585975</v>
      </c>
      <c r="P19" s="5"/>
    </row>
    <row r="20" spans="1:16" x14ac:dyDescent="0.25">
      <c r="A20" s="41" t="s">
        <v>18</v>
      </c>
      <c r="B20" s="41">
        <v>1496</v>
      </c>
      <c r="C20" s="41">
        <v>2</v>
      </c>
      <c r="D20" s="4"/>
      <c r="E20" s="59">
        <v>2126.1799999999998</v>
      </c>
      <c r="F20" s="59">
        <v>37.630000000000003</v>
      </c>
      <c r="G20" s="118">
        <f>0.6+0.4*(B22/12)/B20</f>
        <v>1.3175802139037431</v>
      </c>
      <c r="H20" s="118">
        <f t="shared" si="0"/>
        <v>1.0013368983957218</v>
      </c>
      <c r="I20" s="118">
        <v>1</v>
      </c>
      <c r="J20" s="41">
        <f>0.9+0.1*(0.8*E20/E22+0.2*F20/F22)</f>
        <v>1</v>
      </c>
      <c r="K20" s="118">
        <f>SUM(B20*G20/B20)/(B22*G22/B22)</f>
        <v>1.3175802139037431</v>
      </c>
      <c r="L20" s="118">
        <f>SUM(B20*G20*J20/B20)/(B22*G22*J22/B22)</f>
        <v>1.3175802139037431</v>
      </c>
      <c r="M20" s="118">
        <f xml:space="preserve"> SUM(B20*G20*J20/B20)/(B22*G22*J22/B22)</f>
        <v>1.3175802139037431</v>
      </c>
      <c r="N20" s="118">
        <f>SUM(B20*H20*I20/B20)/(B22*H22*I22/B22)</f>
        <v>0.647761738029206</v>
      </c>
      <c r="O20" s="117">
        <f t="shared" si="1"/>
        <v>0.89626439257865931</v>
      </c>
      <c r="P20" s="5"/>
    </row>
    <row r="21" spans="1:16" x14ac:dyDescent="0.25">
      <c r="A21" s="41" t="s">
        <v>19</v>
      </c>
      <c r="B21" s="41">
        <v>1394</v>
      </c>
      <c r="C21" s="41">
        <v>15</v>
      </c>
      <c r="D21" s="4"/>
      <c r="E21" s="59">
        <v>2126.1799999999998</v>
      </c>
      <c r="F21" s="59">
        <v>37.630000000000003</v>
      </c>
      <c r="G21" s="118">
        <f>0.6+0.4*(B22/12)/B21</f>
        <v>1.3700860832137733</v>
      </c>
      <c r="H21" s="118">
        <f t="shared" si="0"/>
        <v>1.0107604017216643</v>
      </c>
      <c r="I21" s="118">
        <v>1</v>
      </c>
      <c r="J21" s="41">
        <f>0.9+0.1*(0.8*E21/E22+0.2*F21/F22)</f>
        <v>1</v>
      </c>
      <c r="K21" s="118">
        <f>SUM(B21*G21/B21)/(B22*G22/B22)</f>
        <v>1.3700860832137733</v>
      </c>
      <c r="L21" s="118">
        <f>SUM(B21*G21*J21/B21)/(B22*G22*J22/B22)</f>
        <v>1.3700860832137733</v>
      </c>
      <c r="M21" s="118">
        <f xml:space="preserve"> SUM(B21*G21*J21/B21)/(B22*G22*J22/B22)</f>
        <v>1.3700860832137733</v>
      </c>
      <c r="N21" s="118">
        <f>SUM(B21*H21*I21/B21)/(B22*H22*I22/B22)</f>
        <v>0.65385777314237936</v>
      </c>
      <c r="O21" s="117">
        <f t="shared" si="1"/>
        <v>0.91957847617886657</v>
      </c>
      <c r="P21" s="5"/>
    </row>
    <row r="22" spans="1:16" s="6" customFormat="1" ht="16.5" customHeight="1" x14ac:dyDescent="0.25">
      <c r="A22" s="41" t="s">
        <v>7</v>
      </c>
      <c r="B22" s="47">
        <f t="shared" ref="B22:D22" si="2">SUM(B10:B21)</f>
        <v>32205</v>
      </c>
      <c r="C22" s="47">
        <f t="shared" si="2"/>
        <v>2520</v>
      </c>
      <c r="D22" s="105">
        <f t="shared" si="2"/>
        <v>13966</v>
      </c>
      <c r="E22" s="59">
        <v>2126.1799999999998</v>
      </c>
      <c r="F22" s="59">
        <v>37.630000000000003</v>
      </c>
      <c r="G22" s="118">
        <v>1</v>
      </c>
      <c r="H22" s="118">
        <f t="shared" si="0"/>
        <v>1.0782487191429901</v>
      </c>
      <c r="I22" s="119">
        <f>SUM(D22/B22+1)</f>
        <v>1.4336593696630957</v>
      </c>
      <c r="J22" s="41">
        <f>0.9+0.1*(0.8*E22/E22+0.2*F22/F22)</f>
        <v>1</v>
      </c>
      <c r="K22" s="118">
        <f>SUM(B22*G22/B22)/(B22*G22/B22)</f>
        <v>1</v>
      </c>
      <c r="L22" s="118">
        <f>SUM(B22*G22*J22/B22)/(B22*G22*J22/B22)</f>
        <v>1</v>
      </c>
      <c r="M22" s="118">
        <f xml:space="preserve"> SUM(B22*G22*J22/B22)/(B22*G22*J22/B22)</f>
        <v>1</v>
      </c>
      <c r="N22" s="118">
        <f>SUM(B22*H22*I22/B22)/(B22*H22*I22/B22)</f>
        <v>1</v>
      </c>
      <c r="O22" s="117">
        <f t="shared" ref="O22" si="3">SUM(K22*0.232+L22*0.144+M22*0.069+N22*0.555)</f>
        <v>1</v>
      </c>
      <c r="P22" s="16"/>
    </row>
    <row r="23" spans="1:16" x14ac:dyDescent="0.25">
      <c r="A23" s="41"/>
      <c r="B23" s="41"/>
      <c r="C23" s="95"/>
      <c r="D23" s="95"/>
      <c r="E23" s="4"/>
      <c r="F23" s="4"/>
      <c r="G23" s="120"/>
      <c r="H23" s="4"/>
      <c r="I23" s="103"/>
      <c r="J23" s="4"/>
      <c r="K23" s="4"/>
      <c r="L23" s="4"/>
      <c r="M23" s="4"/>
      <c r="N23" s="4"/>
      <c r="O23" s="59"/>
      <c r="P23" s="5"/>
    </row>
    <row r="24" spans="1:16" x14ac:dyDescent="0.25">
      <c r="A24" s="41"/>
      <c r="B24" s="41"/>
      <c r="C24" s="85"/>
      <c r="D24" s="95"/>
      <c r="E24" s="4"/>
      <c r="F24" s="4"/>
      <c r="G24" s="95"/>
      <c r="H24" s="95"/>
      <c r="I24" s="103"/>
      <c r="J24" s="4"/>
      <c r="K24" s="4"/>
      <c r="L24" s="4"/>
      <c r="M24" s="4"/>
      <c r="N24" s="4"/>
      <c r="O24" s="4"/>
      <c r="P24" s="5"/>
    </row>
    <row r="25" spans="1:16" x14ac:dyDescent="0.25">
      <c r="A25" s="5"/>
      <c r="B25" s="77"/>
      <c r="C25" s="77"/>
      <c r="D25" s="77"/>
      <c r="E25" s="5"/>
      <c r="F25" s="5"/>
      <c r="G25" s="77"/>
      <c r="H25" s="77"/>
      <c r="I25" s="104"/>
      <c r="J25" s="5"/>
      <c r="K25" s="5"/>
      <c r="L25" s="5"/>
      <c r="M25" s="5"/>
      <c r="N25" s="5"/>
      <c r="O25" s="5"/>
      <c r="P25" s="5"/>
    </row>
    <row r="26" spans="1:16" s="77" customFormat="1" x14ac:dyDescent="0.25">
      <c r="E26" s="5"/>
      <c r="F26" s="5"/>
      <c r="I26" s="5"/>
      <c r="J26" s="5"/>
      <c r="K26" s="5"/>
      <c r="L26" s="5"/>
      <c r="M26" s="5"/>
      <c r="N26" s="5"/>
      <c r="O26" s="5"/>
      <c r="P26" s="5"/>
    </row>
    <row r="27" spans="1:16" s="77" customFormat="1" x14ac:dyDescent="0.25">
      <c r="A27" s="86"/>
      <c r="B27" s="86"/>
      <c r="C27" s="86"/>
      <c r="D27" s="86"/>
      <c r="E27" s="68"/>
      <c r="F27" s="68"/>
      <c r="G27" s="86"/>
      <c r="H27" s="86"/>
      <c r="I27" s="68"/>
      <c r="J27" s="68"/>
      <c r="K27" s="68"/>
      <c r="L27" s="5"/>
      <c r="M27" s="5"/>
      <c r="N27" s="5"/>
      <c r="O27" s="5"/>
      <c r="P27" s="5"/>
    </row>
    <row r="28" spans="1:16" s="77" customFormat="1" x14ac:dyDescent="0.25">
      <c r="A28" s="86" t="s">
        <v>63</v>
      </c>
      <c r="B28" s="86"/>
      <c r="C28" s="86"/>
      <c r="D28" s="86"/>
      <c r="E28" s="86"/>
      <c r="F28" s="86"/>
      <c r="G28" s="86"/>
      <c r="H28" s="86"/>
      <c r="I28" s="68"/>
      <c r="J28" s="68"/>
      <c r="K28" s="68"/>
      <c r="L28" s="5"/>
      <c r="M28" s="5"/>
      <c r="N28" s="5"/>
      <c r="O28" s="5"/>
      <c r="P28" s="5"/>
    </row>
    <row r="29" spans="1:16" s="77" customForma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6" x14ac:dyDescent="0.25">
      <c r="A30" s="143" t="s">
        <v>64</v>
      </c>
      <c r="B30" s="143"/>
      <c r="C30" s="59">
        <v>0.192</v>
      </c>
      <c r="D30" s="86"/>
      <c r="E30" s="86"/>
      <c r="F30" s="86"/>
      <c r="G30" s="86"/>
      <c r="H30" s="86"/>
      <c r="I30" s="86"/>
      <c r="J30" s="86"/>
      <c r="K30" s="86"/>
      <c r="L30" s="77"/>
      <c r="M30" s="77"/>
      <c r="N30" s="77"/>
      <c r="O30" s="77"/>
    </row>
    <row r="31" spans="1:16" x14ac:dyDescent="0.25">
      <c r="A31" s="143" t="s">
        <v>65</v>
      </c>
      <c r="B31" s="143"/>
      <c r="C31" s="59">
        <v>0.124</v>
      </c>
      <c r="D31" s="86"/>
      <c r="E31" s="86"/>
      <c r="F31" s="86"/>
      <c r="G31" s="86"/>
      <c r="H31" s="86"/>
      <c r="I31" s="86"/>
      <c r="J31" s="86"/>
      <c r="K31" s="86"/>
      <c r="L31" s="77"/>
      <c r="M31" s="77"/>
      <c r="N31" s="77"/>
      <c r="O31" s="77"/>
    </row>
    <row r="32" spans="1:16" x14ac:dyDescent="0.25">
      <c r="A32" s="143" t="s">
        <v>66</v>
      </c>
      <c r="B32" s="143"/>
      <c r="C32" s="117">
        <v>5.5E-2</v>
      </c>
      <c r="D32" s="86"/>
      <c r="E32" s="86"/>
      <c r="F32" s="86"/>
      <c r="G32" s="86"/>
      <c r="H32" s="86"/>
      <c r="I32" s="86"/>
      <c r="J32" s="86"/>
      <c r="K32" s="86"/>
      <c r="L32" s="77"/>
      <c r="M32" s="77"/>
      <c r="N32" s="77"/>
      <c r="O32" s="77"/>
    </row>
    <row r="33" spans="1:15" x14ac:dyDescent="0.25">
      <c r="A33" s="143" t="s">
        <v>67</v>
      </c>
      <c r="B33" s="143"/>
      <c r="C33" s="59">
        <v>0.629</v>
      </c>
      <c r="D33" s="86"/>
      <c r="E33" s="86"/>
      <c r="F33" s="86"/>
      <c r="G33" s="86"/>
      <c r="H33" s="86"/>
      <c r="I33" s="86"/>
      <c r="J33" s="86"/>
      <c r="K33" s="86"/>
      <c r="L33" s="77"/>
      <c r="M33" s="77"/>
      <c r="N33" s="77"/>
      <c r="O33" s="77"/>
    </row>
    <row r="34" spans="1:15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5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15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1:15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5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15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1:15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1:15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15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5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15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1:15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1:15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5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5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1:15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</row>
    <row r="70" spans="1:15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</row>
    <row r="71" spans="1:15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1:15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1:15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1:15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</row>
    <row r="76" spans="1:15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1:15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</sheetData>
  <mergeCells count="11">
    <mergeCell ref="O5:O6"/>
    <mergeCell ref="A5:A6"/>
    <mergeCell ref="B5:B6"/>
    <mergeCell ref="E5:F5"/>
    <mergeCell ref="G5:J5"/>
    <mergeCell ref="C5:D5"/>
    <mergeCell ref="A30:B30"/>
    <mergeCell ref="A31:B31"/>
    <mergeCell ref="A32:B32"/>
    <mergeCell ref="A33:B33"/>
    <mergeCell ref="K5:N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2021-10-13T12:32:20Z</dcterms:modified>
</cp:coreProperties>
</file>