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CEA45D0-CB2F-4D66-B41E-65F21174087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6" l="1"/>
  <c r="G20" i="6"/>
  <c r="G18" i="6"/>
  <c r="G16" i="6"/>
  <c r="G11" i="6"/>
  <c r="G12" i="6"/>
  <c r="O14" i="1" l="1"/>
  <c r="Y11" i="3"/>
  <c r="P11" i="3" l="1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G22" i="3"/>
  <c r="G21" i="3"/>
  <c r="G20" i="3"/>
  <c r="G19" i="3"/>
  <c r="G18" i="3"/>
  <c r="G17" i="3"/>
  <c r="G16" i="3"/>
  <c r="G15" i="3"/>
  <c r="G14" i="3"/>
  <c r="G13" i="3"/>
  <c r="G12" i="3"/>
  <c r="G11" i="3"/>
  <c r="F11" i="3"/>
  <c r="C23" i="3" l="1"/>
  <c r="W23" i="3" l="1"/>
  <c r="B22" i="6"/>
  <c r="J10" i="1"/>
  <c r="I10" i="1"/>
  <c r="H10" i="1"/>
  <c r="F10" i="6" l="1"/>
  <c r="I22" i="6" l="1"/>
  <c r="N18" i="3" l="1"/>
  <c r="H22" i="6" l="1"/>
  <c r="F22" i="6"/>
  <c r="F21" i="6"/>
  <c r="F20" i="6"/>
  <c r="F19" i="6"/>
  <c r="F18" i="6"/>
  <c r="F17" i="6"/>
  <c r="F16" i="6"/>
  <c r="F15" i="6"/>
  <c r="F14" i="6"/>
  <c r="F13" i="6"/>
  <c r="F12" i="6"/>
  <c r="F11" i="6"/>
  <c r="X23" i="3" l="1"/>
  <c r="D23" i="3" l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T23" i="3" l="1"/>
  <c r="N23" i="3"/>
  <c r="P12" i="3" s="1"/>
  <c r="U12" i="3" l="1"/>
  <c r="P21" i="3"/>
  <c r="U21" i="3" s="1"/>
  <c r="P19" i="3"/>
  <c r="U19" i="3" s="1"/>
  <c r="P17" i="3"/>
  <c r="U17" i="3" s="1"/>
  <c r="P15" i="3"/>
  <c r="U15" i="3" s="1"/>
  <c r="P13" i="3"/>
  <c r="U13" i="3" s="1"/>
  <c r="U11" i="3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G10" i="1" s="1"/>
  <c r="C22" i="1"/>
  <c r="D22" i="1"/>
  <c r="I22" i="1" s="1"/>
  <c r="H21" i="1"/>
  <c r="H20" i="1"/>
  <c r="H19" i="1"/>
  <c r="H18" i="1"/>
  <c r="H17" i="1"/>
  <c r="H16" i="1"/>
  <c r="H15" i="1"/>
  <c r="H14" i="1"/>
  <c r="H13" i="1"/>
  <c r="H12" i="1"/>
  <c r="H11" i="1"/>
  <c r="G14" i="1" l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O22" i="1" l="1"/>
  <c r="N10" i="1"/>
  <c r="K10" i="1"/>
  <c r="L10" i="1"/>
  <c r="M10" i="1"/>
  <c r="N22" i="1"/>
  <c r="L21" i="1"/>
  <c r="N18" i="1"/>
  <c r="K17" i="1"/>
  <c r="M17" i="1"/>
  <c r="L17" i="1"/>
  <c r="L14" i="1"/>
  <c r="M14" i="1"/>
  <c r="L13" i="1"/>
  <c r="N17" i="1"/>
  <c r="K21" i="1"/>
  <c r="M13" i="1"/>
  <c r="K18" i="1"/>
  <c r="M18" i="1"/>
  <c r="L18" i="1"/>
  <c r="O18" i="1" s="1"/>
  <c r="K14" i="1"/>
  <c r="M15" i="1"/>
  <c r="L15" i="1"/>
  <c r="K15" i="1"/>
  <c r="K16" i="1"/>
  <c r="M16" i="1"/>
  <c r="L16" i="1"/>
  <c r="O16" i="1" s="1"/>
  <c r="K12" i="1"/>
  <c r="M12" i="1"/>
  <c r="L12" i="1"/>
  <c r="M19" i="1"/>
  <c r="L19" i="1"/>
  <c r="O19" i="1" s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2" i="3"/>
  <c r="O11" i="1" l="1"/>
  <c r="O15" i="1"/>
  <c r="O21" i="1"/>
  <c r="O17" i="1"/>
  <c r="O20" i="1"/>
  <c r="O12" i="1"/>
  <c r="O13" i="1"/>
  <c r="O10" i="1"/>
  <c r="Y23" i="3"/>
  <c r="Z23" i="3" l="1"/>
  <c r="Z11" i="3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<sst xmlns="http://schemas.openxmlformats.org/spreadsheetml/2006/main" count="120" uniqueCount="87">
  <si>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</si>
  <si>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</si>
  <si>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</si>
  <si>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</si>
  <si>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</si>
  <si>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</si>
  <si>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</si>
  <si>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</si>
  <si>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</si>
  <si>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</si>
  <si>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</si>
  <si>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</si>
  <si>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</si>
  <si>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</si>
  <si>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</si>
  <si>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</si>
  <si>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</si>
  <si>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</si>
  <si>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</si>
  <si>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</si>
  <si>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</si>
  <si>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</si>
  <si>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</si>
  <si>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</si>
  <si>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</si>
  <si>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</si>
  <si>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</si>
  <si>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</si>
  <si>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</si>
  <si>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</si>
  <si>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</si>
  <si>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</si>
  <si>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</si>
  <si>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</si>
  <si>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</si>
  <si>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</si>
  <si>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</si>
  <si>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</si>
  <si>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</si>
  <si>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</si>
  <si>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</si>
  <si>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</si>
  <si>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</si>
  <si>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</si>
  <si>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</si>
  <si>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</si>
  <si>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</si>
  <si>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</si>
  <si>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</si>
  <si>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</si>
  <si>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</si>
  <si>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</si>
  <si>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</si>
  <si>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</si>
  <si>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</si>
  <si>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</si>
  <si>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</si>
  <si>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</si>
  <si>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</si>
  <si>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</si>
  <si>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</si>
  <si>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</si>
  <si>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</si>
  <si>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</si>
  <si>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</si>
  <si>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</si>
  <si>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</si>
  <si>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</si>
  <si>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</si>
  <si>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</si>
  <si>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</si>
  <si>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</si>
  <si>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</si>
  <si>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Расчет индекса  бюджетных расходов поселений Краснокутского  района на 2024 год</t>
  </si>
  <si>
    <t>14=гр.10*0,305+гр.11*0,154+гр.12*0,101+гр.13*0,440</t>
  </si>
  <si>
    <t>Расчет индекса доходного потенциала поселений Краснокутского района на 2024 год</t>
  </si>
  <si>
    <t>ФОТ, прогноз на 2024 год, тыс. руб</t>
  </si>
  <si>
    <t>Сумма налога по 5-НДФЛ за 2022 год</t>
  </si>
  <si>
    <t xml:space="preserve">Прогноз налога на доходы физических лиц на 2024 год,    руб        </t>
  </si>
  <si>
    <t>Сумма налога к уплате в бюджет  по форме 5-МН за 2022 год.  Рублей</t>
  </si>
  <si>
    <t xml:space="preserve">Прогноз налога на имущество физических лиц       на 2024 год,   рублей     </t>
  </si>
  <si>
    <t>Земельный налог, по форме 5-МН за 2022год</t>
  </si>
  <si>
    <t>Прогноз  земельного  налога   на 2024 год</t>
  </si>
  <si>
    <t>Расчет индекса доходного потенциала поселений Краснокутского района на 2024год ( продолжение)</t>
  </si>
  <si>
    <t xml:space="preserve">   Расчет распределения на 2024 год дотации на выравнивания бюджетной обеспеченности поселений Краснокутского района</t>
  </si>
  <si>
    <t>5=99708863/30757*(0,4 гр.4)*гр.3*гр.1</t>
  </si>
  <si>
    <r>
      <t xml:space="preserve">Утверждено на 2024  год ( решение Собрания депутатов "О бюджете Краснокутского муниципального района на </t>
    </r>
    <r>
      <rPr>
        <b/>
        <sz val="11"/>
        <rFont val="Calibri"/>
        <family val="2"/>
        <charset val="204"/>
        <scheme val="minor"/>
      </rPr>
      <t>2023год и на плановый период 2024 и 2025  годов)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</si>
</sst>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/>
    <xf numFmtId="0" fontId="4" fillId="0" borderId="0" xfId="0" applyFont="1"/>
    <xf numFmtId="0" fontId="0" fillId="0" borderId="7" xfId="0" applyFont="1" applyBorder="1"/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8" fillId="2" borderId="0" xfId="0" applyFont="1" applyFill="1"/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0" fontId="4" fillId="0" borderId="4" xfId="0" applyFont="1" applyFill="1" applyBorder="1"/>
    <xf numFmtId="0" fontId="9" fillId="0" borderId="4" xfId="0" applyFont="1" applyFill="1" applyBorder="1"/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66" fontId="8" fillId="0" borderId="4" xfId="0" applyNumberFormat="1" applyFont="1" applyFill="1" applyBorder="1"/>
    <xf numFmtId="166" fontId="8" fillId="0" borderId="0" xfId="0" applyNumberFormat="1" applyFont="1" applyFill="1" applyBorder="1"/>
    <xf numFmtId="1" fontId="8" fillId="0" borderId="2" xfId="0" applyNumberFormat="1" applyFont="1" applyFill="1" applyBorder="1"/>
    <xf numFmtId="1" fontId="8" fillId="0" borderId="4" xfId="0" applyNumberFormat="1" applyFont="1" applyFill="1" applyBorder="1"/>
    <xf numFmtId="1" fontId="8" fillId="0" borderId="0" xfId="0" applyNumberFormat="1" applyFont="1" applyFill="1"/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/>
    <xf numFmtId="1" fontId="8" fillId="0" borderId="4" xfId="0" applyNumberFormat="1" applyFont="1" applyFill="1" applyBorder="1" applyAlignment="1">
      <alignment horizontal="center"/>
    </xf>
    <xf numFmtId="4" fontId="16" fillId="0" borderId="4" xfId="0" applyNumberFormat="1" applyFont="1" applyBorder="1"/>
    <xf numFmtId="166" fontId="8" fillId="0" borderId="4" xfId="0" applyNumberFormat="1" applyFont="1" applyFill="1" applyBorder="1" applyAlignment="1">
      <alignment horizontal="center"/>
    </xf>
    <xf numFmtId="0" fontId="9" fillId="0" borderId="4" xfId="0" applyFont="1" applyBorder="1"/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29"/>
  <sheetViews>
    <sheetView tabSelected="1" zoomScaleNormal="100" workbookViewId="0">
      <selection activeCell="B10" sqref="B10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22" style="1" customWidth="1"/>
    <col min="9" max="9" width="16.5703125" style="1" customWidth="1"/>
    <col min="10" max="10" width="15.7109375" style="1" customWidth="1"/>
    <col min="11" max="16384" width="9.140625" style="1"/>
  </cols>
  <sheetData>
    <row r="1" spans="1:10" s="27" customFormat="1" x14ac:dyDescent="0.25"/>
    <row r="2" spans="1:10" s="27" customFormat="1" x14ac:dyDescent="0.25">
      <c r="A2" s="38" t="s">
        <v>84</v>
      </c>
    </row>
    <row r="3" spans="1:10" s="27" customFormat="1" x14ac:dyDescent="0.25">
      <c r="J3" s="39"/>
    </row>
    <row r="4" spans="1:10" s="27" customFormat="1" x14ac:dyDescent="0.25">
      <c r="I4" s="27" t="s">
        <v>69</v>
      </c>
      <c r="J4" s="39"/>
    </row>
    <row r="5" spans="1:10" s="27" customFormat="1" ht="45" customHeight="1" x14ac:dyDescent="0.25">
      <c r="A5" s="96"/>
      <c r="B5" s="98" t="s">
        <v>0</v>
      </c>
      <c r="C5" s="63"/>
      <c r="D5" s="98" t="s">
        <v>38</v>
      </c>
      <c r="E5" s="98" t="s">
        <v>40</v>
      </c>
      <c r="F5" s="92" t="s">
        <v>39</v>
      </c>
      <c r="G5" s="94" t="s">
        <v>71</v>
      </c>
      <c r="H5" s="92" t="s">
        <v>86</v>
      </c>
      <c r="I5" s="94" t="s">
        <v>42</v>
      </c>
      <c r="J5" s="95"/>
    </row>
    <row r="6" spans="1:10" s="27" customFormat="1" ht="90" customHeight="1" x14ac:dyDescent="0.25">
      <c r="A6" s="97"/>
      <c r="B6" s="99"/>
      <c r="C6" s="64"/>
      <c r="D6" s="99"/>
      <c r="E6" s="99"/>
      <c r="F6" s="93"/>
      <c r="G6" s="94"/>
      <c r="H6" s="93"/>
      <c r="I6" s="94"/>
      <c r="J6" s="95"/>
    </row>
    <row r="7" spans="1:10" x14ac:dyDescent="0.25">
      <c r="A7" s="18"/>
      <c r="B7" s="20"/>
      <c r="C7" s="20"/>
      <c r="D7" s="4"/>
      <c r="E7" s="4"/>
      <c r="F7" s="4"/>
      <c r="G7" s="4"/>
      <c r="H7" s="60"/>
      <c r="I7" s="4"/>
      <c r="J7" s="65"/>
    </row>
    <row r="8" spans="1:10" ht="30" x14ac:dyDescent="0.25">
      <c r="A8" s="21"/>
      <c r="B8" s="40">
        <v>1</v>
      </c>
      <c r="C8" s="22"/>
      <c r="D8" s="50">
        <v>2</v>
      </c>
      <c r="E8" s="50">
        <v>3</v>
      </c>
      <c r="F8" s="50">
        <v>4</v>
      </c>
      <c r="G8" s="66" t="s">
        <v>85</v>
      </c>
      <c r="H8" s="70"/>
      <c r="I8" s="66"/>
      <c r="J8" s="55"/>
    </row>
    <row r="9" spans="1:10" x14ac:dyDescent="0.25">
      <c r="A9" s="2"/>
      <c r="B9" s="36"/>
      <c r="C9" s="10"/>
      <c r="D9" s="50"/>
      <c r="E9" s="50"/>
      <c r="F9" s="50"/>
      <c r="G9" s="50"/>
      <c r="H9" s="71"/>
      <c r="I9" s="50"/>
      <c r="J9" s="55"/>
    </row>
    <row r="10" spans="1:10" x14ac:dyDescent="0.25">
      <c r="A10" s="37" t="s">
        <v>8</v>
      </c>
      <c r="B10" s="50">
        <v>16735</v>
      </c>
      <c r="C10" s="11"/>
      <c r="D10" s="81">
        <v>0.995</v>
      </c>
      <c r="E10" s="50">
        <v>0.89700000000000002</v>
      </c>
      <c r="F10" s="81">
        <f>SUM(D10/E10)</f>
        <v>1.109253065774805</v>
      </c>
      <c r="G10" s="84"/>
      <c r="H10" s="83"/>
      <c r="I10" s="50"/>
      <c r="J10" s="55"/>
    </row>
    <row r="11" spans="1:10" x14ac:dyDescent="0.25">
      <c r="A11" s="37" t="s">
        <v>9</v>
      </c>
      <c r="B11" s="37">
        <v>975</v>
      </c>
      <c r="C11" s="11"/>
      <c r="D11" s="81">
        <v>0.45900000000000002</v>
      </c>
      <c r="E11" s="50">
        <v>1.21</v>
      </c>
      <c r="F11" s="81">
        <f t="shared" ref="F11:F22" si="0">SUM(D11/E11)</f>
        <v>0.37933884297520665</v>
      </c>
      <c r="G11" s="84">
        <f>99708863/30757*(0.4-F11)*E11*B11</f>
        <v>79019.525169067158</v>
      </c>
      <c r="H11" s="83">
        <v>176844</v>
      </c>
      <c r="I11" s="84">
        <v>176844</v>
      </c>
      <c r="J11" s="55"/>
    </row>
    <row r="12" spans="1:10" x14ac:dyDescent="0.25">
      <c r="A12" s="37" t="s">
        <v>10</v>
      </c>
      <c r="B12" s="37">
        <v>1121</v>
      </c>
      <c r="C12" s="11"/>
      <c r="D12" s="50">
        <v>0.39100000000000001</v>
      </c>
      <c r="E12" s="50">
        <v>1.202</v>
      </c>
      <c r="F12" s="81">
        <f t="shared" si="0"/>
        <v>0.32529118136439272</v>
      </c>
      <c r="G12" s="84">
        <f>99708863/30757*(0.4-F12)*E12*B12</f>
        <v>326341.07555956038</v>
      </c>
      <c r="H12" s="83">
        <v>577313</v>
      </c>
      <c r="I12" s="84">
        <v>577313</v>
      </c>
      <c r="J12" s="55"/>
    </row>
    <row r="13" spans="1:10" x14ac:dyDescent="0.25">
      <c r="A13" s="37" t="s">
        <v>11</v>
      </c>
      <c r="B13" s="37">
        <v>1238</v>
      </c>
      <c r="C13" s="11"/>
      <c r="D13" s="50">
        <v>2.2450000000000001</v>
      </c>
      <c r="E13" s="50">
        <v>1.218</v>
      </c>
      <c r="F13" s="81">
        <f t="shared" si="0"/>
        <v>1.8431855500821019</v>
      </c>
      <c r="G13" s="84"/>
      <c r="H13" s="83"/>
      <c r="I13" s="84"/>
      <c r="J13" s="55"/>
    </row>
    <row r="14" spans="1:10" x14ac:dyDescent="0.25">
      <c r="A14" s="37" t="s">
        <v>12</v>
      </c>
      <c r="B14" s="37">
        <v>1391</v>
      </c>
      <c r="C14" s="11"/>
      <c r="D14" s="50">
        <v>1.19</v>
      </c>
      <c r="E14" s="50">
        <v>1.0409999999999999</v>
      </c>
      <c r="F14" s="81">
        <f t="shared" si="0"/>
        <v>1.143131604226705</v>
      </c>
      <c r="G14" s="84"/>
      <c r="H14" s="83"/>
      <c r="I14" s="84"/>
      <c r="J14" s="55"/>
    </row>
    <row r="15" spans="1:10" x14ac:dyDescent="0.25">
      <c r="A15" s="37" t="s">
        <v>13</v>
      </c>
      <c r="B15" s="37">
        <v>859</v>
      </c>
      <c r="C15" s="11"/>
      <c r="D15" s="81">
        <v>4.4340000000000002</v>
      </c>
      <c r="E15" s="50">
        <v>1.3009999999999999</v>
      </c>
      <c r="F15" s="81">
        <f t="shared" si="0"/>
        <v>3.4081475787855497</v>
      </c>
      <c r="G15" s="84"/>
      <c r="H15" s="83"/>
      <c r="I15" s="84"/>
      <c r="J15" s="55"/>
    </row>
    <row r="16" spans="1:10" x14ac:dyDescent="0.25">
      <c r="A16" s="37" t="s">
        <v>14</v>
      </c>
      <c r="B16" s="37">
        <v>996</v>
      </c>
      <c r="C16" s="11"/>
      <c r="D16" s="50">
        <v>0.35</v>
      </c>
      <c r="E16" s="50">
        <v>1.258</v>
      </c>
      <c r="F16" s="81">
        <f t="shared" si="0"/>
        <v>0.27821939586645467</v>
      </c>
      <c r="G16" s="84">
        <f>99708863/30757*(0.4-F16)*E16*B16</f>
        <v>494661.25501035887</v>
      </c>
      <c r="H16" s="83">
        <v>443379</v>
      </c>
      <c r="I16" s="84">
        <v>494661</v>
      </c>
      <c r="J16" s="55"/>
    </row>
    <row r="17" spans="1:10" x14ac:dyDescent="0.25">
      <c r="A17" s="37" t="s">
        <v>15</v>
      </c>
      <c r="B17" s="37">
        <v>1396</v>
      </c>
      <c r="C17" s="11"/>
      <c r="D17" s="50">
        <v>1.07</v>
      </c>
      <c r="E17" s="50">
        <v>1.0580000000000001</v>
      </c>
      <c r="F17" s="81">
        <f t="shared" si="0"/>
        <v>1.0113421550094519</v>
      </c>
      <c r="G17" s="84"/>
      <c r="H17" s="83"/>
      <c r="I17" s="84"/>
      <c r="J17" s="55"/>
    </row>
    <row r="18" spans="1:10" x14ac:dyDescent="0.25">
      <c r="A18" s="37" t="s">
        <v>16</v>
      </c>
      <c r="B18" s="37">
        <v>1741</v>
      </c>
      <c r="C18" s="11"/>
      <c r="D18" s="50">
        <v>0.315</v>
      </c>
      <c r="E18" s="50">
        <v>1.0389999999999999</v>
      </c>
      <c r="F18" s="81">
        <f t="shared" si="0"/>
        <v>0.30317613089509143</v>
      </c>
      <c r="G18" s="84">
        <f>99708863/30757*(0.4-F18)*E18*B18</f>
        <v>567788.43601748545</v>
      </c>
      <c r="H18" s="83">
        <v>503792</v>
      </c>
      <c r="I18" s="84">
        <v>567788</v>
      </c>
      <c r="J18" s="55"/>
    </row>
    <row r="19" spans="1:10" x14ac:dyDescent="0.25">
      <c r="A19" s="37" t="s">
        <v>17</v>
      </c>
      <c r="B19" s="37">
        <v>1942</v>
      </c>
      <c r="C19" s="11"/>
      <c r="D19" s="81">
        <v>0.55600000000000005</v>
      </c>
      <c r="E19" s="50">
        <v>0.91700000000000004</v>
      </c>
      <c r="F19" s="81">
        <f t="shared" si="0"/>
        <v>0.60632497273718655</v>
      </c>
      <c r="G19" s="84"/>
      <c r="H19" s="83"/>
      <c r="I19" s="84"/>
      <c r="J19" s="55"/>
    </row>
    <row r="20" spans="1:10" x14ac:dyDescent="0.25">
      <c r="A20" s="37" t="s">
        <v>18</v>
      </c>
      <c r="B20" s="37">
        <v>1361</v>
      </c>
      <c r="C20" s="11"/>
      <c r="D20" s="50">
        <v>0.34799999999999998</v>
      </c>
      <c r="E20" s="50">
        <v>1.044</v>
      </c>
      <c r="F20" s="81">
        <f t="shared" si="0"/>
        <v>0.33333333333333331</v>
      </c>
      <c r="G20" s="84">
        <f>99708863/30757*(0.4-F20)*E20*B20</f>
        <v>307083.97675302555</v>
      </c>
      <c r="H20" s="83">
        <v>93297</v>
      </c>
      <c r="I20" s="84">
        <v>307084</v>
      </c>
      <c r="J20" s="55"/>
    </row>
    <row r="21" spans="1:10" x14ac:dyDescent="0.25">
      <c r="A21" s="37" t="s">
        <v>19</v>
      </c>
      <c r="B21" s="37">
        <v>1002</v>
      </c>
      <c r="C21" s="11"/>
      <c r="D21" s="81">
        <v>0.61299999999999999</v>
      </c>
      <c r="E21" s="81">
        <v>1.1990000000000001</v>
      </c>
      <c r="F21" s="81">
        <f t="shared" si="0"/>
        <v>0.51125938281901584</v>
      </c>
      <c r="G21" s="84"/>
      <c r="H21" s="83"/>
      <c r="I21" s="50"/>
      <c r="J21" s="55"/>
    </row>
    <row r="22" spans="1:10" x14ac:dyDescent="0.25">
      <c r="A22" s="37" t="s">
        <v>7</v>
      </c>
      <c r="B22" s="74">
        <f t="shared" ref="B22" si="1">SUM(B10:B21)</f>
        <v>30757</v>
      </c>
      <c r="C22" s="23"/>
      <c r="D22" s="50">
        <v>1</v>
      </c>
      <c r="E22" s="50">
        <v>1</v>
      </c>
      <c r="F22" s="81">
        <f t="shared" si="0"/>
        <v>1</v>
      </c>
      <c r="G22" s="84">
        <f>SUM(G11:G20)</f>
        <v>1774894.2685094974</v>
      </c>
      <c r="H22" s="83">
        <f>SUM(H11:H21)</f>
        <v>1794625</v>
      </c>
      <c r="I22" s="84">
        <f>SUM(I11:I20)</f>
        <v>2123690</v>
      </c>
      <c r="J22" s="55"/>
    </row>
    <row r="23" spans="1:10" x14ac:dyDescent="0.25">
      <c r="A23" s="37"/>
      <c r="B23" s="4"/>
      <c r="C23" s="4"/>
      <c r="D23" s="50"/>
      <c r="E23" s="50"/>
      <c r="F23" s="50"/>
      <c r="G23" s="84"/>
      <c r="H23" s="83"/>
      <c r="I23" s="50"/>
      <c r="J23" s="55"/>
    </row>
    <row r="24" spans="1:10" x14ac:dyDescent="0.25">
      <c r="A24" s="37"/>
      <c r="B24" s="4"/>
      <c r="C24" s="4"/>
      <c r="D24" s="50"/>
      <c r="E24" s="50"/>
      <c r="F24" s="50"/>
      <c r="G24" s="84"/>
      <c r="H24" s="83"/>
      <c r="I24" s="50"/>
      <c r="J24" s="55"/>
    </row>
    <row r="25" spans="1:10" x14ac:dyDescent="0.25">
      <c r="B25" s="5"/>
      <c r="C25" s="5"/>
      <c r="D25" s="54"/>
      <c r="E25" s="54"/>
      <c r="F25" s="54"/>
      <c r="G25" s="54"/>
      <c r="H25" s="54"/>
      <c r="I25" s="85"/>
      <c r="J25" s="54"/>
    </row>
    <row r="26" spans="1:10" x14ac:dyDescent="0.25">
      <c r="D26" s="5"/>
      <c r="E26" s="5"/>
      <c r="F26" s="5"/>
      <c r="G26" s="5"/>
      <c r="H26" s="5"/>
      <c r="I26" s="5"/>
      <c r="J26" s="5"/>
    </row>
    <row r="27" spans="1:10" x14ac:dyDescent="0.25">
      <c r="A27" s="53" t="s">
        <v>41</v>
      </c>
      <c r="B27" s="53"/>
      <c r="C27" s="53">
        <v>63668130</v>
      </c>
      <c r="D27" s="54">
        <v>99708863</v>
      </c>
      <c r="E27" s="54"/>
      <c r="F27" s="5"/>
      <c r="G27" s="15"/>
      <c r="H27" s="5"/>
      <c r="I27" s="5"/>
      <c r="J27" s="5"/>
    </row>
    <row r="28" spans="1:10" x14ac:dyDescent="0.25">
      <c r="D28" s="5"/>
      <c r="E28" s="5"/>
      <c r="F28" s="5"/>
      <c r="G28" s="5"/>
      <c r="H28" s="5"/>
      <c r="I28" s="5"/>
      <c r="J28" s="5"/>
    </row>
    <row r="29" spans="1:10" x14ac:dyDescent="0.25">
      <c r="E29" s="5"/>
      <c r="F29" s="5"/>
      <c r="G29" s="5"/>
      <c r="H29" s="5"/>
      <c r="I29" s="5"/>
      <c r="J29" s="5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workbookViewId="0">
      <pane xSplit="2" ySplit="9" topLeftCell="P10" activePane="bottomRight" state="frozen"/>
      <selection pane="topRight" activeCell="C1" sqref="C1"/>
      <selection pane="bottomLeft" activeCell="A9" sqref="A9"/>
      <selection pane="bottomRight" activeCell="W23" sqref="W23"/>
    </sheetView>
  </sheetViews>
  <sheetFormatPr defaultRowHeight="15" x14ac:dyDescent="0.25"/>
  <cols>
    <col min="1" max="1" width="4.140625" style="1" customWidth="1"/>
    <col min="2" max="2" width="19.7109375" style="1" customWidth="1"/>
    <col min="3" max="3" width="11.42578125" style="7" bestFit="1" customWidth="1"/>
    <col min="4" max="4" width="13.7109375" style="7" customWidth="1"/>
    <col min="5" max="5" width="14.85546875" style="1" customWidth="1"/>
    <col min="6" max="6" width="12.7109375" style="1" customWidth="1"/>
    <col min="7" max="7" width="13.42578125" style="1" customWidth="1"/>
    <col min="8" max="8" width="13.85546875" style="1" customWidth="1"/>
    <col min="9" max="9" width="14" style="1" customWidth="1"/>
    <col min="10" max="10" width="13.28515625" style="1" customWidth="1"/>
    <col min="11" max="11" width="12.28515625" style="1" customWidth="1"/>
    <col min="12" max="12" width="12.42578125" style="1" customWidth="1"/>
    <col min="13" max="13" width="12.140625" style="1" customWidth="1"/>
    <col min="14" max="14" width="12.710937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3.28515625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7.57031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7" customFormat="1" ht="4.5" customHeight="1" x14ac:dyDescent="0.25">
      <c r="C2" s="28"/>
      <c r="D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W2" s="30"/>
      <c r="X2" s="30"/>
      <c r="Y2" s="30"/>
      <c r="Z2" s="30"/>
      <c r="AA2" s="31"/>
      <c r="AB2" s="31"/>
    </row>
    <row r="3" spans="1:28" s="27" customFormat="1" ht="15" customHeight="1" x14ac:dyDescent="0.3">
      <c r="A3" s="31"/>
      <c r="B3" s="100" t="s">
        <v>75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29"/>
      <c r="O3" s="29"/>
      <c r="P3" s="100" t="s">
        <v>83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31"/>
    </row>
    <row r="4" spans="1:28" s="27" customFormat="1" ht="15" customHeigh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9"/>
      <c r="O4" s="29"/>
      <c r="P4" s="32"/>
      <c r="Q4" s="32"/>
      <c r="R4" s="32"/>
      <c r="S4" s="32"/>
      <c r="T4" s="32"/>
      <c r="U4" s="32"/>
      <c r="V4" s="32"/>
      <c r="W4" s="32"/>
      <c r="X4" s="32"/>
      <c r="Y4" s="32"/>
      <c r="Z4" s="33" t="s">
        <v>68</v>
      </c>
      <c r="AA4" s="56"/>
      <c r="AB4" s="31"/>
    </row>
    <row r="5" spans="1:28" ht="6" customHeight="1" x14ac:dyDescent="0.25"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8" hidden="1" x14ac:dyDescent="0.25"/>
    <row r="7" spans="1:28" ht="15" customHeight="1" x14ac:dyDescent="0.25">
      <c r="A7" s="34"/>
      <c r="B7" s="98" t="s">
        <v>28</v>
      </c>
      <c r="C7" s="103" t="s">
        <v>29</v>
      </c>
      <c r="D7" s="104"/>
      <c r="E7" s="104"/>
      <c r="F7" s="104"/>
      <c r="G7" s="105"/>
      <c r="H7" s="104" t="s">
        <v>44</v>
      </c>
      <c r="I7" s="104"/>
      <c r="J7" s="104"/>
      <c r="K7" s="104"/>
      <c r="L7" s="106"/>
      <c r="M7" s="106"/>
      <c r="N7" s="106"/>
      <c r="O7" s="106"/>
      <c r="P7" s="107"/>
      <c r="Q7" s="107"/>
      <c r="R7" s="107"/>
      <c r="S7" s="107"/>
      <c r="T7" s="108"/>
      <c r="U7" s="98" t="s">
        <v>67</v>
      </c>
      <c r="V7" s="98" t="s">
        <v>32</v>
      </c>
      <c r="W7" s="101" t="s">
        <v>48</v>
      </c>
      <c r="X7" s="101" t="s">
        <v>36</v>
      </c>
      <c r="Y7" s="101" t="s">
        <v>37</v>
      </c>
      <c r="Z7" s="101" t="s">
        <v>38</v>
      </c>
    </row>
    <row r="8" spans="1:28" s="19" customFormat="1" ht="122.25" customHeight="1" x14ac:dyDescent="0.25">
      <c r="A8" s="51" t="s">
        <v>30</v>
      </c>
      <c r="B8" s="102"/>
      <c r="C8" s="77" t="s">
        <v>76</v>
      </c>
      <c r="D8" s="77" t="s">
        <v>77</v>
      </c>
      <c r="E8" s="77" t="s">
        <v>78</v>
      </c>
      <c r="F8" s="77" t="s">
        <v>43</v>
      </c>
      <c r="G8" s="77" t="s">
        <v>31</v>
      </c>
      <c r="H8" s="86" t="s">
        <v>79</v>
      </c>
      <c r="I8" s="86" t="s">
        <v>45</v>
      </c>
      <c r="J8" s="86" t="s">
        <v>46</v>
      </c>
      <c r="K8" s="86" t="s">
        <v>80</v>
      </c>
      <c r="L8" s="109" t="s">
        <v>81</v>
      </c>
      <c r="M8" s="110"/>
      <c r="N8" s="111"/>
      <c r="O8" s="77" t="s">
        <v>45</v>
      </c>
      <c r="P8" s="87" t="s">
        <v>46</v>
      </c>
      <c r="Q8" s="45"/>
      <c r="R8" s="109" t="s">
        <v>82</v>
      </c>
      <c r="S8" s="110"/>
      <c r="T8" s="111"/>
      <c r="U8" s="99"/>
      <c r="V8" s="99"/>
      <c r="W8" s="101"/>
      <c r="X8" s="101"/>
      <c r="Y8" s="101"/>
      <c r="Z8" s="101"/>
      <c r="AA8" s="61"/>
      <c r="AB8" s="61"/>
    </row>
    <row r="9" spans="1:28" s="25" customFormat="1" x14ac:dyDescent="0.25">
      <c r="A9" s="35">
        <v>1</v>
      </c>
      <c r="B9" s="76">
        <v>2</v>
      </c>
      <c r="C9" s="77">
        <v>3</v>
      </c>
      <c r="D9" s="77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7">
        <v>12</v>
      </c>
      <c r="M9" s="77">
        <v>13</v>
      </c>
      <c r="N9" s="77">
        <v>14</v>
      </c>
      <c r="O9" s="76">
        <v>15</v>
      </c>
      <c r="P9" s="76">
        <v>16</v>
      </c>
      <c r="Q9" s="76"/>
      <c r="R9" s="77">
        <v>17</v>
      </c>
      <c r="S9" s="77">
        <v>18</v>
      </c>
      <c r="T9" s="77">
        <v>19</v>
      </c>
      <c r="U9" s="76">
        <v>20</v>
      </c>
      <c r="V9" s="76">
        <v>21</v>
      </c>
      <c r="W9" s="76">
        <v>22</v>
      </c>
      <c r="X9" s="76">
        <v>23</v>
      </c>
      <c r="Y9" s="76">
        <v>24</v>
      </c>
      <c r="Z9" s="76">
        <v>25</v>
      </c>
      <c r="AA9" s="62"/>
      <c r="AB9" s="62"/>
    </row>
    <row r="10" spans="1:28" s="3" customFormat="1" ht="40.5" customHeight="1" x14ac:dyDescent="0.25">
      <c r="A10" s="119"/>
      <c r="B10" s="66"/>
      <c r="C10" s="120"/>
      <c r="D10" s="120"/>
      <c r="E10" s="66"/>
      <c r="F10" s="121"/>
      <c r="G10" s="121"/>
      <c r="H10" s="122"/>
      <c r="I10" s="122"/>
      <c r="J10" s="122"/>
      <c r="K10" s="123"/>
      <c r="L10" s="124" t="s">
        <v>33</v>
      </c>
      <c r="M10" s="124" t="s">
        <v>34</v>
      </c>
      <c r="N10" s="125" t="s">
        <v>7</v>
      </c>
      <c r="O10" s="122"/>
      <c r="P10" s="121"/>
      <c r="Q10" s="126"/>
      <c r="R10" s="127" t="s">
        <v>33</v>
      </c>
      <c r="S10" s="127" t="s">
        <v>35</v>
      </c>
      <c r="T10" s="128" t="s">
        <v>7</v>
      </c>
      <c r="U10" s="122" t="s">
        <v>47</v>
      </c>
      <c r="V10" s="122" t="s">
        <v>51</v>
      </c>
      <c r="W10" s="121"/>
      <c r="X10" s="121"/>
      <c r="Y10" s="120" t="s">
        <v>49</v>
      </c>
      <c r="Z10" s="120" t="s">
        <v>50</v>
      </c>
      <c r="AA10" s="13"/>
      <c r="AB10" s="14"/>
    </row>
    <row r="11" spans="1:28" x14ac:dyDescent="0.25">
      <c r="A11" s="129">
        <v>1</v>
      </c>
      <c r="B11" s="50" t="s">
        <v>8</v>
      </c>
      <c r="C11" s="130">
        <v>1565301</v>
      </c>
      <c r="D11" s="130">
        <v>20631825.600000001</v>
      </c>
      <c r="E11" s="131"/>
      <c r="F11" s="132">
        <f>D11/D23*E23</f>
        <v>21295581.147026509</v>
      </c>
      <c r="G11" s="130">
        <f>C11*13%*100+1</f>
        <v>20348914</v>
      </c>
      <c r="H11" s="130">
        <v>11821000</v>
      </c>
      <c r="I11" s="133"/>
      <c r="J11" s="130">
        <f>H11/H23*I23</f>
        <v>9808106.1548268292</v>
      </c>
      <c r="K11" s="130">
        <v>9794000</v>
      </c>
      <c r="L11" s="130">
        <v>2190000</v>
      </c>
      <c r="M11" s="134">
        <v>7976000</v>
      </c>
      <c r="N11" s="135">
        <f>L11+M11</f>
        <v>10166000</v>
      </c>
      <c r="O11" s="136"/>
      <c r="P11" s="133">
        <f>N11/N23*O23</f>
        <v>9980243.6570862234</v>
      </c>
      <c r="Q11" s="137"/>
      <c r="R11" s="130">
        <v>2549000</v>
      </c>
      <c r="S11" s="134">
        <v>8136000</v>
      </c>
      <c r="T11" s="120">
        <f>R11+S11</f>
        <v>10685000</v>
      </c>
      <c r="U11" s="138">
        <f>F11+P11+J11</f>
        <v>41083930.95893956</v>
      </c>
      <c r="V11" s="138">
        <f t="shared" ref="V11:V22" si="0">T11+K11+G11</f>
        <v>40827914</v>
      </c>
      <c r="W11" s="50">
        <v>16735</v>
      </c>
      <c r="X11" s="139">
        <v>1044790</v>
      </c>
      <c r="Y11" s="138">
        <f>U11+X11</f>
        <v>42128720.95893956</v>
      </c>
      <c r="Z11" s="140">
        <f>SUM(Y11/W11)/(Y23/W23)</f>
        <v>0.99515556636840063</v>
      </c>
      <c r="AA11" s="15"/>
    </row>
    <row r="12" spans="1:28" x14ac:dyDescent="0.25">
      <c r="A12" s="129">
        <v>2</v>
      </c>
      <c r="B12" s="50" t="s">
        <v>9</v>
      </c>
      <c r="C12" s="130">
        <v>29017</v>
      </c>
      <c r="D12" s="130">
        <v>458495.9</v>
      </c>
      <c r="E12" s="131"/>
      <c r="F12" s="132">
        <f>D12/D23*E23</f>
        <v>473246.37350700324</v>
      </c>
      <c r="G12" s="130">
        <f t="shared" ref="G12:G22" si="1">C12*13%*100</f>
        <v>377221</v>
      </c>
      <c r="H12" s="130">
        <v>147000</v>
      </c>
      <c r="I12" s="133"/>
      <c r="J12" s="130">
        <f>H12/H23*I23</f>
        <v>121968.66633614279</v>
      </c>
      <c r="K12" s="130">
        <v>120000</v>
      </c>
      <c r="L12" s="130">
        <v>260000</v>
      </c>
      <c r="M12" s="130">
        <v>226000</v>
      </c>
      <c r="N12" s="135">
        <f t="shared" ref="N12:N22" si="2">L12+M12</f>
        <v>486000</v>
      </c>
      <c r="O12" s="136"/>
      <c r="P12" s="133">
        <f>N12/N23*O23</f>
        <v>477119.65545385651</v>
      </c>
      <c r="Q12" s="137"/>
      <c r="R12" s="130">
        <v>294000</v>
      </c>
      <c r="S12" s="130">
        <v>231000</v>
      </c>
      <c r="T12" s="120">
        <f t="shared" ref="T12:T22" si="3">R12+S12</f>
        <v>525000</v>
      </c>
      <c r="U12" s="138">
        <f t="shared" ref="U12:U22" si="4">F12+P12+J12</f>
        <v>1072334.6952970026</v>
      </c>
      <c r="V12" s="138">
        <f t="shared" si="0"/>
        <v>1022221</v>
      </c>
      <c r="W12" s="50">
        <v>975</v>
      </c>
      <c r="X12" s="139">
        <v>60870</v>
      </c>
      <c r="Y12" s="138">
        <f t="shared" ref="Y12:Y22" si="5">U12+X12</f>
        <v>1133204.6952970026</v>
      </c>
      <c r="Z12" s="140">
        <f>SUM(Y12/W12)/(Y23/W23)</f>
        <v>0.45945413964859638</v>
      </c>
      <c r="AA12" s="15"/>
    </row>
    <row r="13" spans="1:28" x14ac:dyDescent="0.25">
      <c r="A13" s="129">
        <v>3</v>
      </c>
      <c r="B13" s="50" t="s">
        <v>10</v>
      </c>
      <c r="C13" s="130">
        <v>37063</v>
      </c>
      <c r="D13" s="130">
        <v>542710.4</v>
      </c>
      <c r="E13" s="131"/>
      <c r="F13" s="132">
        <f>D13/D23*E23</f>
        <v>560170.17527209106</v>
      </c>
      <c r="G13" s="130">
        <f t="shared" si="1"/>
        <v>481819.00000000006</v>
      </c>
      <c r="H13" s="130">
        <v>268000</v>
      </c>
      <c r="I13" s="133"/>
      <c r="J13" s="130">
        <f>H13/H23*I23</f>
        <v>222364.64338834194</v>
      </c>
      <c r="K13" s="130">
        <v>224800</v>
      </c>
      <c r="L13" s="130">
        <v>168000</v>
      </c>
      <c r="M13" s="130">
        <v>92000</v>
      </c>
      <c r="N13" s="135">
        <f t="shared" si="2"/>
        <v>260000</v>
      </c>
      <c r="O13" s="136"/>
      <c r="P13" s="133">
        <f>N13/N23*O23</f>
        <v>255249.19839095202</v>
      </c>
      <c r="Q13" s="137"/>
      <c r="R13" s="130">
        <v>208000</v>
      </c>
      <c r="S13" s="130">
        <v>94000</v>
      </c>
      <c r="T13" s="120">
        <f t="shared" si="3"/>
        <v>302000</v>
      </c>
      <c r="U13" s="138">
        <f t="shared" si="4"/>
        <v>1037784.017051385</v>
      </c>
      <c r="V13" s="138">
        <f t="shared" si="0"/>
        <v>1008619</v>
      </c>
      <c r="W13" s="50">
        <v>1121</v>
      </c>
      <c r="X13" s="139">
        <v>69990</v>
      </c>
      <c r="Y13" s="138">
        <f t="shared" si="5"/>
        <v>1107774.017051385</v>
      </c>
      <c r="Z13" s="140">
        <f>SUM(Y13/W13)/(Y23/W23)</f>
        <v>0.39064653918034753</v>
      </c>
      <c r="AA13" s="15"/>
    </row>
    <row r="14" spans="1:28" x14ac:dyDescent="0.25">
      <c r="A14" s="129">
        <v>4</v>
      </c>
      <c r="B14" s="50" t="s">
        <v>11</v>
      </c>
      <c r="C14" s="130">
        <v>93970</v>
      </c>
      <c r="D14" s="130">
        <v>861441.4</v>
      </c>
      <c r="E14" s="131"/>
      <c r="F14" s="132">
        <f>D14/D23*E23</f>
        <v>889155.21063284483</v>
      </c>
      <c r="G14" s="130">
        <f t="shared" si="1"/>
        <v>1221610</v>
      </c>
      <c r="H14" s="130">
        <v>167000</v>
      </c>
      <c r="I14" s="133"/>
      <c r="J14" s="130">
        <f>H14/H23*I23</f>
        <v>138563.04270840713</v>
      </c>
      <c r="K14" s="130">
        <v>133600</v>
      </c>
      <c r="L14" s="130">
        <v>509000</v>
      </c>
      <c r="M14" s="130">
        <v>5527000</v>
      </c>
      <c r="N14" s="135">
        <f t="shared" si="2"/>
        <v>6036000</v>
      </c>
      <c r="O14" s="136"/>
      <c r="P14" s="133">
        <f>N14/N23*O23</f>
        <v>5925708.3134145634</v>
      </c>
      <c r="Q14" s="137"/>
      <c r="R14" s="130">
        <v>544000</v>
      </c>
      <c r="S14" s="130">
        <v>5638000</v>
      </c>
      <c r="T14" s="120">
        <f t="shared" si="3"/>
        <v>6182000</v>
      </c>
      <c r="U14" s="138">
        <f t="shared" si="4"/>
        <v>6953426.5667558154</v>
      </c>
      <c r="V14" s="138">
        <f t="shared" si="0"/>
        <v>7537210</v>
      </c>
      <c r="W14" s="50">
        <v>1238</v>
      </c>
      <c r="X14" s="139">
        <v>77280</v>
      </c>
      <c r="Y14" s="138">
        <f t="shared" si="5"/>
        <v>7030706.5667558154</v>
      </c>
      <c r="Z14" s="140">
        <f>SUM(Y14/W14)/(Y23/W23)</f>
        <v>2.2450020772189441</v>
      </c>
      <c r="AA14" s="15"/>
    </row>
    <row r="15" spans="1:28" x14ac:dyDescent="0.25">
      <c r="A15" s="129">
        <v>5</v>
      </c>
      <c r="B15" s="50" t="s">
        <v>12</v>
      </c>
      <c r="C15" s="130">
        <v>74382</v>
      </c>
      <c r="D15" s="130">
        <v>709629.3</v>
      </c>
      <c r="E15" s="131"/>
      <c r="F15" s="132">
        <f>D15/D23*E23</f>
        <v>732459.09671016305</v>
      </c>
      <c r="G15" s="130">
        <f t="shared" si="1"/>
        <v>966966</v>
      </c>
      <c r="H15" s="130">
        <v>234000</v>
      </c>
      <c r="I15" s="133"/>
      <c r="J15" s="130">
        <f>H15/H23*I23</f>
        <v>194154.2035554926</v>
      </c>
      <c r="K15" s="130">
        <v>189600</v>
      </c>
      <c r="L15" s="130">
        <v>427000</v>
      </c>
      <c r="M15" s="130">
        <v>3881000</v>
      </c>
      <c r="N15" s="135">
        <f t="shared" si="2"/>
        <v>4308000</v>
      </c>
      <c r="O15" s="136"/>
      <c r="P15" s="133">
        <f>N15/N23*O23</f>
        <v>4229282.8718008511</v>
      </c>
      <c r="Q15" s="137"/>
      <c r="R15" s="130">
        <v>473000</v>
      </c>
      <c r="S15" s="130">
        <v>195000</v>
      </c>
      <c r="T15" s="120">
        <f t="shared" si="3"/>
        <v>668000</v>
      </c>
      <c r="U15" s="138">
        <f t="shared" si="4"/>
        <v>5155896.1720665069</v>
      </c>
      <c r="V15" s="138">
        <f t="shared" si="0"/>
        <v>1824566</v>
      </c>
      <c r="W15" s="50">
        <v>1391</v>
      </c>
      <c r="X15" s="139">
        <v>86850</v>
      </c>
      <c r="Y15" s="138">
        <f t="shared" si="5"/>
        <v>5242746.1720665069</v>
      </c>
      <c r="Z15" s="140">
        <f>SUM(Y15/W15)/(Y23/W23)</f>
        <v>1.4899446019034666</v>
      </c>
      <c r="AA15" s="15"/>
    </row>
    <row r="16" spans="1:28" x14ac:dyDescent="0.25">
      <c r="A16" s="129">
        <v>6</v>
      </c>
      <c r="B16" s="50" t="s">
        <v>13</v>
      </c>
      <c r="C16" s="130">
        <v>32665</v>
      </c>
      <c r="D16" s="130">
        <v>330234.40000000002</v>
      </c>
      <c r="E16" s="131"/>
      <c r="F16" s="132">
        <f>D16/D23*E23</f>
        <v>340858.51630791271</v>
      </c>
      <c r="G16" s="130">
        <f>C16*13%*100</f>
        <v>424645</v>
      </c>
      <c r="H16" s="130">
        <v>98000</v>
      </c>
      <c r="I16" s="133"/>
      <c r="J16" s="130">
        <f>H16/H23*I23</f>
        <v>81312.44422409519</v>
      </c>
      <c r="K16" s="130">
        <v>84000</v>
      </c>
      <c r="L16" s="130">
        <v>257000</v>
      </c>
      <c r="M16" s="130">
        <v>9072000</v>
      </c>
      <c r="N16" s="135">
        <f t="shared" si="2"/>
        <v>9329000</v>
      </c>
      <c r="O16" s="136"/>
      <c r="P16" s="133">
        <f>N16/N23*O23</f>
        <v>9158537.5838045813</v>
      </c>
      <c r="Q16" s="137"/>
      <c r="R16" s="130">
        <v>274000</v>
      </c>
      <c r="S16" s="130">
        <v>9254000</v>
      </c>
      <c r="T16" s="120">
        <f t="shared" si="3"/>
        <v>9528000</v>
      </c>
      <c r="U16" s="138">
        <f t="shared" si="4"/>
        <v>9580708.5443365891</v>
      </c>
      <c r="V16" s="138">
        <f t="shared" si="0"/>
        <v>10036645</v>
      </c>
      <c r="W16" s="50">
        <v>859</v>
      </c>
      <c r="X16" s="139">
        <v>53620</v>
      </c>
      <c r="Y16" s="138">
        <f t="shared" si="5"/>
        <v>9634328.5443365891</v>
      </c>
      <c r="Z16" s="140">
        <f>SUM(Y16/W16)/(Y23/W23)</f>
        <v>4.4337041228680647</v>
      </c>
      <c r="AA16" s="15"/>
    </row>
    <row r="17" spans="1:28" x14ac:dyDescent="0.25">
      <c r="A17" s="129">
        <v>7</v>
      </c>
      <c r="B17" s="50" t="s">
        <v>14</v>
      </c>
      <c r="C17" s="130">
        <v>24898</v>
      </c>
      <c r="D17" s="130">
        <v>265431.59999999998</v>
      </c>
      <c r="E17" s="131"/>
      <c r="F17" s="132">
        <f>D17/D23*E23</f>
        <v>273970.91689186636</v>
      </c>
      <c r="G17" s="130">
        <f t="shared" si="1"/>
        <v>323674</v>
      </c>
      <c r="H17" s="130">
        <v>117000</v>
      </c>
      <c r="I17" s="133"/>
      <c r="J17" s="130">
        <f>H17/H23*I23</f>
        <v>97077.101777746298</v>
      </c>
      <c r="K17" s="130">
        <v>92800</v>
      </c>
      <c r="L17" s="130">
        <v>388000</v>
      </c>
      <c r="M17" s="130">
        <v>68000</v>
      </c>
      <c r="N17" s="135">
        <f t="shared" si="2"/>
        <v>456000</v>
      </c>
      <c r="O17" s="136"/>
      <c r="P17" s="133">
        <f>N17/N23*O23</f>
        <v>447667.82487028505</v>
      </c>
      <c r="Q17" s="137"/>
      <c r="R17" s="130">
        <v>423000</v>
      </c>
      <c r="S17" s="130">
        <v>69000</v>
      </c>
      <c r="T17" s="120">
        <f t="shared" si="3"/>
        <v>492000</v>
      </c>
      <c r="U17" s="138">
        <f t="shared" si="4"/>
        <v>818715.84353989782</v>
      </c>
      <c r="V17" s="138">
        <f t="shared" si="0"/>
        <v>908474</v>
      </c>
      <c r="W17" s="50">
        <v>996</v>
      </c>
      <c r="X17" s="139">
        <v>62180</v>
      </c>
      <c r="Y17" s="138">
        <f t="shared" si="5"/>
        <v>880895.84353989782</v>
      </c>
      <c r="Z17" s="140">
        <f>SUM(Y17/W17)/(Y23/W23)</f>
        <v>0.34962593564745209</v>
      </c>
      <c r="AA17" s="15"/>
    </row>
    <row r="18" spans="1:28" x14ac:dyDescent="0.25">
      <c r="A18" s="129">
        <v>8</v>
      </c>
      <c r="B18" s="50" t="s">
        <v>15</v>
      </c>
      <c r="C18" s="130">
        <v>235193</v>
      </c>
      <c r="D18" s="130">
        <v>2577003.7999999998</v>
      </c>
      <c r="E18" s="131"/>
      <c r="F18" s="132">
        <f>D18/D23*E23</f>
        <v>2659909.7240864458</v>
      </c>
      <c r="G18" s="130">
        <f t="shared" si="1"/>
        <v>3057509</v>
      </c>
      <c r="H18" s="130">
        <v>228000</v>
      </c>
      <c r="I18" s="133"/>
      <c r="J18" s="130">
        <f>H18/H23*I23</f>
        <v>189175.8906438133</v>
      </c>
      <c r="K18" s="130">
        <v>180800</v>
      </c>
      <c r="L18" s="130">
        <v>502000</v>
      </c>
      <c r="M18" s="130">
        <v>356000</v>
      </c>
      <c r="N18" s="135">
        <f t="shared" si="2"/>
        <v>858000</v>
      </c>
      <c r="O18" s="136"/>
      <c r="P18" s="133">
        <f>N18/N23*O23</f>
        <v>842322.35469014174</v>
      </c>
      <c r="Q18" s="137"/>
      <c r="R18" s="130">
        <v>563000</v>
      </c>
      <c r="S18" s="130">
        <v>363000</v>
      </c>
      <c r="T18" s="120">
        <f t="shared" si="3"/>
        <v>926000</v>
      </c>
      <c r="U18" s="138">
        <f t="shared" si="4"/>
        <v>3691407.9694204009</v>
      </c>
      <c r="V18" s="138">
        <f t="shared" si="0"/>
        <v>4164309</v>
      </c>
      <c r="W18" s="50">
        <v>1396</v>
      </c>
      <c r="X18" s="139">
        <v>87150</v>
      </c>
      <c r="Y18" s="138">
        <f t="shared" si="5"/>
        <v>3778557.9694204009</v>
      </c>
      <c r="Z18" s="140">
        <f>SUM(Y18/W18)/(Y23/W23)</f>
        <v>1.0699884516027112</v>
      </c>
      <c r="AA18" s="15"/>
    </row>
    <row r="19" spans="1:28" x14ac:dyDescent="0.25">
      <c r="A19" s="129">
        <v>9</v>
      </c>
      <c r="B19" s="50" t="s">
        <v>16</v>
      </c>
      <c r="C19" s="130">
        <v>31818</v>
      </c>
      <c r="D19" s="130">
        <v>351445.8</v>
      </c>
      <c r="E19" s="131"/>
      <c r="F19" s="132">
        <f>D19/D23*E23</f>
        <v>362752.31759818911</v>
      </c>
      <c r="G19" s="130">
        <f t="shared" si="1"/>
        <v>413634</v>
      </c>
      <c r="H19" s="130">
        <v>217000</v>
      </c>
      <c r="I19" s="133"/>
      <c r="J19" s="130">
        <f>H19/H23*I23</f>
        <v>180048.98363906791</v>
      </c>
      <c r="K19" s="130">
        <v>178400</v>
      </c>
      <c r="L19" s="130">
        <v>563000</v>
      </c>
      <c r="M19" s="130">
        <v>185000</v>
      </c>
      <c r="N19" s="135">
        <f t="shared" si="2"/>
        <v>748000</v>
      </c>
      <c r="O19" s="136"/>
      <c r="P19" s="133">
        <f>N19/N23*O23</f>
        <v>734332.3092170466</v>
      </c>
      <c r="Q19" s="137"/>
      <c r="R19" s="130">
        <v>636000</v>
      </c>
      <c r="S19" s="130">
        <v>189000</v>
      </c>
      <c r="T19" s="120">
        <f t="shared" si="3"/>
        <v>825000</v>
      </c>
      <c r="U19" s="138">
        <f t="shared" si="4"/>
        <v>1277133.6104543037</v>
      </c>
      <c r="V19" s="138">
        <f t="shared" si="0"/>
        <v>1417034</v>
      </c>
      <c r="W19" s="50">
        <v>1741</v>
      </c>
      <c r="X19" s="139">
        <v>108690</v>
      </c>
      <c r="Y19" s="138">
        <f t="shared" si="5"/>
        <v>1385823.6104543037</v>
      </c>
      <c r="Z19" s="140">
        <f>SUM(Y19/W19)/(Y23/W23)</f>
        <v>0.31466439502999188</v>
      </c>
      <c r="AA19" s="15"/>
    </row>
    <row r="20" spans="1:28" x14ac:dyDescent="0.25">
      <c r="A20" s="129">
        <v>10</v>
      </c>
      <c r="B20" s="50" t="s">
        <v>17</v>
      </c>
      <c r="C20" s="130">
        <v>113378</v>
      </c>
      <c r="D20" s="130">
        <v>1563463.8</v>
      </c>
      <c r="E20" s="131"/>
      <c r="F20" s="132">
        <f>D20/D23*E23</f>
        <v>1613762.682413253</v>
      </c>
      <c r="G20" s="130">
        <f t="shared" si="1"/>
        <v>1473914.0000000002</v>
      </c>
      <c r="H20" s="130">
        <v>269000</v>
      </c>
      <c r="I20" s="133"/>
      <c r="J20" s="130">
        <f>H20/H23*I23</f>
        <v>223194.36220695515</v>
      </c>
      <c r="K20" s="130">
        <v>213600</v>
      </c>
      <c r="L20" s="130">
        <v>492000</v>
      </c>
      <c r="M20" s="130">
        <v>295000</v>
      </c>
      <c r="N20" s="135">
        <f t="shared" si="2"/>
        <v>787000</v>
      </c>
      <c r="O20" s="136"/>
      <c r="P20" s="133">
        <f>N20/N23*O23</f>
        <v>772619.68897568935</v>
      </c>
      <c r="Q20" s="137"/>
      <c r="R20" s="130">
        <v>592000</v>
      </c>
      <c r="S20" s="130">
        <v>301000</v>
      </c>
      <c r="T20" s="120">
        <f t="shared" si="3"/>
        <v>893000</v>
      </c>
      <c r="U20" s="138">
        <f t="shared" si="4"/>
        <v>2609576.7335958974</v>
      </c>
      <c r="V20" s="138">
        <f t="shared" si="0"/>
        <v>2580514</v>
      </c>
      <c r="W20" s="50">
        <v>1942</v>
      </c>
      <c r="X20" s="139">
        <v>121240</v>
      </c>
      <c r="Y20" s="138">
        <f t="shared" si="5"/>
        <v>2730816.7335958974</v>
      </c>
      <c r="Z20" s="140">
        <f>SUM(Y20/W20)/(Y23/W23)</f>
        <v>0.55588089627442216</v>
      </c>
      <c r="AA20" s="15"/>
    </row>
    <row r="21" spans="1:28" x14ac:dyDescent="0.25">
      <c r="A21" s="129">
        <v>11</v>
      </c>
      <c r="B21" s="50" t="s">
        <v>18</v>
      </c>
      <c r="C21" s="130">
        <v>57464</v>
      </c>
      <c r="D21" s="130">
        <v>473196.79999999999</v>
      </c>
      <c r="E21" s="131"/>
      <c r="F21" s="132">
        <f>D21/D23*E23</f>
        <v>488420.22263474693</v>
      </c>
      <c r="G21" s="130">
        <f t="shared" si="1"/>
        <v>747032.00000000012</v>
      </c>
      <c r="H21" s="130">
        <v>207000</v>
      </c>
      <c r="I21" s="133"/>
      <c r="J21" s="130">
        <f>H21/H23*I23</f>
        <v>171751.79545293577</v>
      </c>
      <c r="K21" s="130">
        <v>173600</v>
      </c>
      <c r="L21" s="130">
        <v>263000</v>
      </c>
      <c r="M21" s="130">
        <v>197000</v>
      </c>
      <c r="N21" s="135">
        <f t="shared" si="2"/>
        <v>460000</v>
      </c>
      <c r="O21" s="136"/>
      <c r="P21" s="133">
        <f>N21/N23*O23</f>
        <v>451594.7356147613</v>
      </c>
      <c r="Q21" s="137"/>
      <c r="R21" s="130">
        <v>310000</v>
      </c>
      <c r="S21" s="130">
        <v>201000</v>
      </c>
      <c r="T21" s="120">
        <f t="shared" si="3"/>
        <v>511000</v>
      </c>
      <c r="U21" s="138">
        <f t="shared" si="4"/>
        <v>1111766.753702444</v>
      </c>
      <c r="V21" s="138">
        <f t="shared" si="0"/>
        <v>1431632</v>
      </c>
      <c r="W21" s="50">
        <v>1361</v>
      </c>
      <c r="X21" s="139">
        <v>84980</v>
      </c>
      <c r="Y21" s="138">
        <f t="shared" si="5"/>
        <v>1196746.753702444</v>
      </c>
      <c r="Z21" s="140">
        <f>SUM(Y21/W21)/(Y23/W23)</f>
        <v>0.34760222854039369</v>
      </c>
      <c r="AA21" s="15"/>
    </row>
    <row r="22" spans="1:28" x14ac:dyDescent="0.25">
      <c r="A22" s="129">
        <v>12</v>
      </c>
      <c r="B22" s="50" t="s">
        <v>19</v>
      </c>
      <c r="C22" s="130">
        <v>50274</v>
      </c>
      <c r="D22" s="130">
        <v>775272</v>
      </c>
      <c r="E22" s="131"/>
      <c r="F22" s="132">
        <f>D22/D23*E23</f>
        <v>800213.61691897665</v>
      </c>
      <c r="G22" s="130">
        <f t="shared" si="1"/>
        <v>653562</v>
      </c>
      <c r="H22" s="130">
        <v>346000</v>
      </c>
      <c r="I22" s="133"/>
      <c r="J22" s="130">
        <f>H22/H23*I23</f>
        <v>287082.71124017279</v>
      </c>
      <c r="K22" s="130">
        <v>329600</v>
      </c>
      <c r="L22" s="130">
        <v>276000</v>
      </c>
      <c r="M22" s="130">
        <v>136000</v>
      </c>
      <c r="N22" s="135">
        <f t="shared" si="2"/>
        <v>412000</v>
      </c>
      <c r="O22" s="136"/>
      <c r="P22" s="133">
        <f>N22/N23*O23</f>
        <v>404471.80668104708</v>
      </c>
      <c r="Q22" s="137"/>
      <c r="R22" s="130">
        <v>285000</v>
      </c>
      <c r="S22" s="130">
        <v>139000</v>
      </c>
      <c r="T22" s="120">
        <f t="shared" si="3"/>
        <v>424000</v>
      </c>
      <c r="U22" s="138">
        <f t="shared" si="4"/>
        <v>1491768.1348401965</v>
      </c>
      <c r="V22" s="138">
        <f t="shared" si="0"/>
        <v>1407162</v>
      </c>
      <c r="W22" s="50">
        <v>1002</v>
      </c>
      <c r="X22" s="139">
        <v>62560</v>
      </c>
      <c r="Y22" s="138">
        <f t="shared" si="5"/>
        <v>1554328.1348401965</v>
      </c>
      <c r="Z22" s="140">
        <f>SUM(Y22/W22)/(Y23/W23)</f>
        <v>0.61321589836323087</v>
      </c>
      <c r="AA22" s="15"/>
    </row>
    <row r="23" spans="1:28" s="6" customFormat="1" ht="16.5" customHeight="1" x14ac:dyDescent="0.25">
      <c r="A23" s="141"/>
      <c r="B23" s="50" t="s">
        <v>7</v>
      </c>
      <c r="C23" s="142">
        <f>SUM(C11:C22)</f>
        <v>2345423</v>
      </c>
      <c r="D23" s="142">
        <f>SUM(D11:D22)</f>
        <v>29540150.800000001</v>
      </c>
      <c r="E23" s="143">
        <v>30490500</v>
      </c>
      <c r="F23" s="144">
        <f>SUM(F11:F22)</f>
        <v>30490500.000000007</v>
      </c>
      <c r="G23" s="144">
        <f>SUM(G11:G22)</f>
        <v>30490500</v>
      </c>
      <c r="H23" s="144">
        <f t="shared" ref="H23:K23" si="6">SUM(H11:H22)</f>
        <v>14119000</v>
      </c>
      <c r="I23" s="88">
        <v>11714800</v>
      </c>
      <c r="J23" s="144">
        <f>SUM(J11:J22)</f>
        <v>11714799.999999996</v>
      </c>
      <c r="K23" s="144">
        <f t="shared" si="6"/>
        <v>11714800</v>
      </c>
      <c r="L23" s="145">
        <f t="shared" ref="L23:N23" si="7">SUM(L11:L22)</f>
        <v>6295000</v>
      </c>
      <c r="M23" s="145">
        <f t="shared" si="7"/>
        <v>28011000</v>
      </c>
      <c r="N23" s="145">
        <f t="shared" si="7"/>
        <v>34306000</v>
      </c>
      <c r="O23" s="136">
        <v>33679150</v>
      </c>
      <c r="P23" s="144">
        <f t="shared" ref="P23" si="8">SUM(P11:P22)</f>
        <v>33679150</v>
      </c>
      <c r="Q23" s="137"/>
      <c r="R23" s="146">
        <f t="shared" ref="R23:Y23" si="9">SUM(R11:R22)</f>
        <v>7151000</v>
      </c>
      <c r="S23" s="144">
        <f t="shared" si="9"/>
        <v>24810000</v>
      </c>
      <c r="T23" s="146">
        <f t="shared" si="9"/>
        <v>31961000</v>
      </c>
      <c r="U23" s="144">
        <f>SUM(U11:U22)</f>
        <v>75884450</v>
      </c>
      <c r="V23" s="144">
        <f t="shared" si="9"/>
        <v>74166300</v>
      </c>
      <c r="W23" s="75">
        <f t="shared" ref="W23" si="10">SUM(W11:W22)</f>
        <v>30757</v>
      </c>
      <c r="X23" s="147">
        <f>SUM(X11:X22)</f>
        <v>1920200</v>
      </c>
      <c r="Y23" s="144">
        <f t="shared" si="9"/>
        <v>77804650</v>
      </c>
      <c r="Z23" s="148">
        <f>SUM(Y23/W23)/(Y23/W23)</f>
        <v>1</v>
      </c>
      <c r="AA23" s="26"/>
      <c r="AB23" s="16"/>
    </row>
    <row r="24" spans="1:28" x14ac:dyDescent="0.25">
      <c r="A24" s="149"/>
      <c r="B24" s="50"/>
      <c r="C24" s="136"/>
      <c r="D24" s="136"/>
      <c r="E24" s="50"/>
      <c r="F24" s="50"/>
      <c r="G24" s="50"/>
      <c r="H24" s="50"/>
      <c r="I24" s="50"/>
      <c r="J24" s="50"/>
      <c r="K24" s="50"/>
      <c r="L24" s="75"/>
      <c r="M24" s="75"/>
      <c r="N24" s="75"/>
      <c r="O24" s="50"/>
      <c r="P24" s="50"/>
      <c r="Q24" s="50"/>
      <c r="R24" s="50"/>
      <c r="S24" s="50"/>
      <c r="T24" s="50"/>
      <c r="U24" s="50"/>
      <c r="V24" s="50"/>
      <c r="W24" s="150"/>
      <c r="X24" s="150"/>
      <c r="Y24" s="150"/>
      <c r="Z24" s="150"/>
    </row>
    <row r="25" spans="1:28" x14ac:dyDescent="0.25">
      <c r="A25" s="34"/>
      <c r="B25" s="37"/>
      <c r="C25" s="67"/>
      <c r="D25" s="6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68"/>
      <c r="X25" s="68"/>
      <c r="Y25" s="68"/>
      <c r="Z25" s="68"/>
    </row>
    <row r="26" spans="1:28" x14ac:dyDescent="0.25">
      <c r="B26" s="5"/>
      <c r="C26" s="17"/>
      <c r="D26" s="17"/>
      <c r="E26" s="5"/>
      <c r="F26" s="5"/>
      <c r="G26" s="58"/>
      <c r="H26" s="5"/>
      <c r="I26" s="5"/>
      <c r="J26" s="5"/>
      <c r="K26" s="5"/>
      <c r="L26" s="69"/>
      <c r="M26" s="69"/>
      <c r="N26" s="69"/>
      <c r="O26" s="5"/>
      <c r="P26" s="5"/>
      <c r="Q26" s="12"/>
      <c r="R26" s="5"/>
      <c r="S26" s="5"/>
      <c r="T26" s="5"/>
      <c r="U26" s="5"/>
      <c r="V26" s="5"/>
      <c r="W26" s="9"/>
      <c r="X26" s="52"/>
      <c r="Y26" s="52"/>
      <c r="Z26" s="52"/>
    </row>
    <row r="27" spans="1:28" x14ac:dyDescent="0.25">
      <c r="C27" s="17"/>
      <c r="D27" s="57"/>
      <c r="E27" s="58"/>
      <c r="F27" s="58"/>
      <c r="G27" s="58"/>
      <c r="H27" s="5"/>
      <c r="I27" s="5"/>
      <c r="J27" s="5"/>
      <c r="K27" s="58"/>
      <c r="L27" s="58"/>
      <c r="M27" s="58"/>
      <c r="N27" s="58"/>
      <c r="O27" s="58"/>
      <c r="P27" s="58"/>
      <c r="Q27" s="12"/>
      <c r="R27" s="58"/>
      <c r="S27" s="58"/>
      <c r="T27" s="58"/>
      <c r="U27" s="58"/>
      <c r="V27" s="58"/>
      <c r="W27" s="9"/>
      <c r="X27" s="9"/>
      <c r="Y27" s="9"/>
      <c r="Z27" s="9"/>
    </row>
    <row r="28" spans="1:28" x14ac:dyDescent="0.25">
      <c r="R28" s="58"/>
      <c r="S28" s="58"/>
      <c r="T28" s="58"/>
      <c r="U28" s="58"/>
      <c r="V28" s="58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opLeftCell="A7" zoomScaleNormal="100" workbookViewId="0">
      <pane xSplit="1" ySplit="3" topLeftCell="B10" activePane="bottomRight" state="frozen"/>
      <selection activeCell="A7" sqref="A7"/>
      <selection pane="topRight" activeCell="B7" sqref="B7"/>
      <selection pane="bottomLeft" activeCell="A10" sqref="A10"/>
      <selection pane="bottomRight" activeCell="D14" sqref="D14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5" s="27" customFormat="1" x14ac:dyDescent="0.25"/>
    <row r="2" spans="1:15" s="27" customFormat="1" ht="18.75" x14ac:dyDescent="0.3">
      <c r="B2" s="41" t="s">
        <v>73</v>
      </c>
      <c r="C2" s="41"/>
      <c r="D2" s="41"/>
      <c r="E2" s="41"/>
      <c r="F2" s="41"/>
    </row>
    <row r="3" spans="1:15" s="27" customFormat="1" x14ac:dyDescent="0.25"/>
    <row r="4" spans="1:15" s="27" customFormat="1" x14ac:dyDescent="0.25">
      <c r="O4" s="42" t="s">
        <v>70</v>
      </c>
    </row>
    <row r="5" spans="1:15" s="27" customFormat="1" ht="15" customHeight="1" x14ac:dyDescent="0.25">
      <c r="A5" s="96"/>
      <c r="B5" s="114" t="s">
        <v>0</v>
      </c>
      <c r="C5" s="116" t="s">
        <v>1</v>
      </c>
      <c r="D5" s="117"/>
      <c r="E5" s="116" t="s">
        <v>20</v>
      </c>
      <c r="F5" s="117"/>
      <c r="G5" s="116" t="s">
        <v>2</v>
      </c>
      <c r="H5" s="118"/>
      <c r="I5" s="118"/>
      <c r="J5" s="117"/>
      <c r="K5" s="113" t="s">
        <v>56</v>
      </c>
      <c r="L5" s="113"/>
      <c r="M5" s="113"/>
      <c r="N5" s="113"/>
      <c r="O5" s="94" t="s">
        <v>61</v>
      </c>
    </row>
    <row r="6" spans="1:15" s="47" customFormat="1" ht="114.75" customHeight="1" x14ac:dyDescent="0.25">
      <c r="A6" s="97"/>
      <c r="B6" s="115"/>
      <c r="C6" s="43" t="s">
        <v>3</v>
      </c>
      <c r="D6" s="43" t="s">
        <v>4</v>
      </c>
      <c r="E6" s="44" t="s">
        <v>22</v>
      </c>
      <c r="F6" s="44" t="s">
        <v>21</v>
      </c>
      <c r="G6" s="45" t="s">
        <v>5</v>
      </c>
      <c r="H6" s="45" t="s">
        <v>6</v>
      </c>
      <c r="I6" s="45" t="s">
        <v>27</v>
      </c>
      <c r="J6" s="45" t="s">
        <v>23</v>
      </c>
      <c r="K6" s="46" t="s">
        <v>52</v>
      </c>
      <c r="L6" s="46" t="s">
        <v>53</v>
      </c>
      <c r="M6" s="46" t="s">
        <v>54</v>
      </c>
      <c r="N6" s="46" t="s">
        <v>55</v>
      </c>
      <c r="O6" s="94"/>
    </row>
    <row r="7" spans="1:15" s="47" customFormat="1" ht="27.75" customHeight="1" x14ac:dyDescent="0.25">
      <c r="A7" s="89"/>
      <c r="B7" s="91"/>
      <c r="C7" s="43"/>
      <c r="D7" s="43"/>
      <c r="E7" s="40"/>
      <c r="F7" s="90"/>
      <c r="G7" s="45"/>
      <c r="H7" s="45"/>
      <c r="I7" s="45"/>
      <c r="J7" s="45"/>
      <c r="K7" s="48"/>
      <c r="L7" s="48"/>
      <c r="M7" s="49"/>
      <c r="N7" s="49"/>
      <c r="O7" s="40"/>
    </row>
    <row r="8" spans="1:15" s="47" customFormat="1" x14ac:dyDescent="0.25">
      <c r="A8" s="40"/>
      <c r="B8" s="40">
        <v>1</v>
      </c>
      <c r="C8" s="40">
        <v>2</v>
      </c>
      <c r="D8" s="40">
        <v>3</v>
      </c>
      <c r="E8" s="40">
        <v>4</v>
      </c>
      <c r="F8" s="40">
        <v>5</v>
      </c>
      <c r="G8" s="40">
        <v>6</v>
      </c>
      <c r="H8" s="40">
        <v>7</v>
      </c>
      <c r="I8" s="40">
        <v>8</v>
      </c>
      <c r="J8" s="40">
        <v>9</v>
      </c>
      <c r="K8" s="49">
        <v>10</v>
      </c>
      <c r="L8" s="49">
        <v>11</v>
      </c>
      <c r="M8" s="49">
        <v>12</v>
      </c>
      <c r="N8" s="49">
        <v>13</v>
      </c>
      <c r="O8" s="40">
        <v>14</v>
      </c>
    </row>
    <row r="9" spans="1:15" s="3" customFormat="1" ht="92.25" customHeight="1" x14ac:dyDescent="0.25">
      <c r="A9" s="2"/>
      <c r="B9" s="2"/>
      <c r="C9" s="2"/>
      <c r="D9" s="2"/>
      <c r="E9" s="2"/>
      <c r="F9" s="2"/>
      <c r="G9" s="40" t="s">
        <v>72</v>
      </c>
      <c r="H9" s="40" t="s">
        <v>24</v>
      </c>
      <c r="I9" s="40" t="s">
        <v>25</v>
      </c>
      <c r="J9" s="40" t="s">
        <v>26</v>
      </c>
      <c r="K9" s="36" t="s">
        <v>57</v>
      </c>
      <c r="L9" s="36" t="s">
        <v>58</v>
      </c>
      <c r="M9" s="36" t="s">
        <v>59</v>
      </c>
      <c r="N9" s="36" t="s">
        <v>60</v>
      </c>
      <c r="O9" s="66" t="s">
        <v>74</v>
      </c>
    </row>
    <row r="10" spans="1:15" x14ac:dyDescent="0.25">
      <c r="A10" s="37" t="s">
        <v>8</v>
      </c>
      <c r="B10" s="50">
        <v>16735</v>
      </c>
      <c r="C10" s="37">
        <v>281</v>
      </c>
      <c r="D10" s="50">
        <v>13661</v>
      </c>
      <c r="E10" s="50">
        <v>2647.38</v>
      </c>
      <c r="F10" s="50">
        <v>46.96</v>
      </c>
      <c r="G10" s="78">
        <f>0.6+0.4*(B22/12)/B10</f>
        <v>0.66126282242804502</v>
      </c>
      <c r="H10" s="78">
        <f>SUM(C10/B10+1)</f>
        <v>1.0167911562593368</v>
      </c>
      <c r="I10" s="78">
        <f>SUM(D10/B10+1)</f>
        <v>1.8163131162234838</v>
      </c>
      <c r="J10" s="37">
        <f>0.9+0.1*(0.8*E10/E22+0.2*F10/F22)</f>
        <v>1</v>
      </c>
      <c r="K10" s="78">
        <f>SUM(B10*G10/B10)/(B22*G22/B22)</f>
        <v>0.66126282242804502</v>
      </c>
      <c r="L10" s="78">
        <f>SUM(B10*G10*J10/B10)/(B22*G22*J22/B22)</f>
        <v>0.66126282242804502</v>
      </c>
      <c r="M10" s="78">
        <f xml:space="preserve"> SUM(B10*G10*J10/B10)/(B22*G22*J22/B22)</f>
        <v>0.66126282242804502</v>
      </c>
      <c r="N10" s="78">
        <f>SUM(B10*H10*I10/B10)/(B22*H22*I22/B22)</f>
        <v>1.1975547602747518</v>
      </c>
      <c r="O10" s="81">
        <f>SUM(K10*0.305+L10*0.154+M10*0.101+N10*0.44)</f>
        <v>0.89723127508059597</v>
      </c>
    </row>
    <row r="11" spans="1:15" x14ac:dyDescent="0.25">
      <c r="A11" s="37" t="s">
        <v>9</v>
      </c>
      <c r="B11" s="37">
        <v>975</v>
      </c>
      <c r="C11" s="37">
        <v>0</v>
      </c>
      <c r="D11" s="4"/>
      <c r="E11" s="50">
        <v>2647.38</v>
      </c>
      <c r="F11" s="50">
        <v>46.96</v>
      </c>
      <c r="G11" s="78">
        <f>0.6+0.4*(B22/12)/B11</f>
        <v>1.6515213675213674</v>
      </c>
      <c r="H11" s="78">
        <f t="shared" ref="H11:H22" si="0">SUM(C11/B11+1)</f>
        <v>1</v>
      </c>
      <c r="I11" s="78">
        <v>1</v>
      </c>
      <c r="J11" s="37">
        <f>0.9+0.1*(0.8*E11/E22+0.2*F11/F22)</f>
        <v>1</v>
      </c>
      <c r="K11" s="78">
        <f>SUM(B11*G11/B11)/(B22*G22/B22)</f>
        <v>1.6515213675213674</v>
      </c>
      <c r="L11" s="78">
        <f>SUM(B11*G11*J11/B11)/(B22*G22*J22/B22)</f>
        <v>1.6515213675213674</v>
      </c>
      <c r="M11" s="78">
        <f xml:space="preserve"> SUM(B11*G11*J11/B11)/(B22*G22*J22/B22)</f>
        <v>1.6515213675213674</v>
      </c>
      <c r="N11" s="78">
        <f>SUM(B11*H11*I11/B11)/(B22*H22*I22/B22)</f>
        <v>0.64844463598515578</v>
      </c>
      <c r="O11" s="81">
        <f t="shared" ref="O11:O22" si="1">SUM(K11*0.305+L11*0.154+M11*0.101+N11*0.44)</f>
        <v>1.2101676056454345</v>
      </c>
    </row>
    <row r="12" spans="1:15" x14ac:dyDescent="0.25">
      <c r="A12" s="37" t="s">
        <v>10</v>
      </c>
      <c r="B12" s="37">
        <v>1121</v>
      </c>
      <c r="C12" s="37">
        <v>270</v>
      </c>
      <c r="D12" s="4"/>
      <c r="E12" s="50">
        <v>2647.38</v>
      </c>
      <c r="F12" s="50">
        <v>46.96</v>
      </c>
      <c r="G12" s="78">
        <f>0.6+0.4*(B22/12)/B12</f>
        <v>1.5145703241153732</v>
      </c>
      <c r="H12" s="78">
        <f t="shared" si="0"/>
        <v>1.2408563782337199</v>
      </c>
      <c r="I12" s="78">
        <v>1</v>
      </c>
      <c r="J12" s="37">
        <f>0.9+0.1*(0.8*E12/E22+0.2*F12/F22)</f>
        <v>1</v>
      </c>
      <c r="K12" s="78">
        <f>SUM(B12*G12/B12)/(B22*G22/B22)</f>
        <v>1.5145703241153732</v>
      </c>
      <c r="L12" s="78">
        <f>SUM(B12*G12*J12/B12)/(B22*G22*J22/B22)</f>
        <v>1.5145703241153732</v>
      </c>
      <c r="M12" s="78">
        <f xml:space="preserve"> SUM(B12*G12*J12/B12)/(B22*G22*J22/B22)</f>
        <v>1.5145703241153732</v>
      </c>
      <c r="N12" s="78">
        <f>SUM(B12*H12*I12/B12)/(B22*H22*I22/B22)</f>
        <v>0.80462666249362336</v>
      </c>
      <c r="O12" s="81">
        <f t="shared" si="1"/>
        <v>1.2021951130018032</v>
      </c>
    </row>
    <row r="13" spans="1:15" x14ac:dyDescent="0.25">
      <c r="A13" s="37" t="s">
        <v>11</v>
      </c>
      <c r="B13" s="37">
        <v>1238</v>
      </c>
      <c r="C13" s="37">
        <v>576</v>
      </c>
      <c r="D13" s="4"/>
      <c r="E13" s="50">
        <v>2647.38</v>
      </c>
      <c r="F13" s="50">
        <v>46.96</v>
      </c>
      <c r="G13" s="78">
        <f>0.6+0.4*(B22/12)/B13</f>
        <v>1.4281367797522886</v>
      </c>
      <c r="H13" s="78">
        <f t="shared" si="0"/>
        <v>1.4652665589660743</v>
      </c>
      <c r="I13" s="78">
        <v>1</v>
      </c>
      <c r="J13" s="37">
        <f>0.9+0.1*(0.8*E13/E22+0.2*F13/F22)</f>
        <v>1</v>
      </c>
      <c r="K13" s="78">
        <f>SUM(B13*G13/B13)/(B22*G22/B22)</f>
        <v>1.4281367797522886</v>
      </c>
      <c r="L13" s="78">
        <f>SUM(B13*G13*J13/B13)/(B22*G22*J22/B22)</f>
        <v>1.4281367797522886</v>
      </c>
      <c r="M13" s="78">
        <f xml:space="preserve"> SUM(B13*G13*J13/B13)/(B22*G22*J22/B22)</f>
        <v>1.4281367797522886</v>
      </c>
      <c r="N13" s="78">
        <f>SUM(B13*H13*I13/B13)/(B22*H22*I22/B22)</f>
        <v>0.95014424044997792</v>
      </c>
      <c r="O13" s="81">
        <f t="shared" si="1"/>
        <v>1.2178200624592719</v>
      </c>
    </row>
    <row r="14" spans="1:15" x14ac:dyDescent="0.25">
      <c r="A14" s="37" t="s">
        <v>12</v>
      </c>
      <c r="B14" s="37">
        <v>1391</v>
      </c>
      <c r="C14" s="50">
        <v>32</v>
      </c>
      <c r="D14" s="4"/>
      <c r="E14" s="50">
        <v>2647.38</v>
      </c>
      <c r="F14" s="50">
        <v>46.96</v>
      </c>
      <c r="G14" s="78">
        <f>0.6+0.4*(B22/12)/B14</f>
        <v>1.3370476875149773</v>
      </c>
      <c r="H14" s="78">
        <f t="shared" si="0"/>
        <v>1.0230050323508268</v>
      </c>
      <c r="I14" s="78">
        <v>1</v>
      </c>
      <c r="J14" s="37">
        <f>0.9+0.1*(0.8*E14/E22+0.2*F14/F22)</f>
        <v>1</v>
      </c>
      <c r="K14" s="78">
        <f>SUM(B14*G14/B14)/(B22*G22/B22)</f>
        <v>1.3370476875149773</v>
      </c>
      <c r="L14" s="78">
        <f>SUM(B14*G14*J14/B14)/(B22*G22*J22/B22)</f>
        <v>1.3370476875149773</v>
      </c>
      <c r="M14" s="78">
        <f xml:space="preserve"> SUM(B14*G14*J14/B14)/(B22*G22*J22/B22)</f>
        <v>1.3370476875149773</v>
      </c>
      <c r="N14" s="78">
        <f>SUM(B14*H14*I14/B14)/(B22*H22*I22/B22)</f>
        <v>0.66336212581371445</v>
      </c>
      <c r="O14" s="81">
        <f>SUM(K14*0.305+L14*0.154+M14*0.101+N14*0.44)</f>
        <v>1.0406260403664216</v>
      </c>
    </row>
    <row r="15" spans="1:15" x14ac:dyDescent="0.25">
      <c r="A15" s="37" t="s">
        <v>13</v>
      </c>
      <c r="B15" s="37">
        <v>859</v>
      </c>
      <c r="C15" s="37">
        <v>35</v>
      </c>
      <c r="D15" s="4"/>
      <c r="E15" s="50">
        <v>2647.38</v>
      </c>
      <c r="F15" s="50">
        <v>46.96</v>
      </c>
      <c r="G15" s="78">
        <f>0.6+0.4*(B22/12)/B15</f>
        <v>1.7935195964299573</v>
      </c>
      <c r="H15" s="78">
        <f t="shared" si="0"/>
        <v>1.0407450523864958</v>
      </c>
      <c r="I15" s="78">
        <v>1</v>
      </c>
      <c r="J15" s="37">
        <f>0.9+0.1*(0.8*E15/E22+0.2*F15/F22)</f>
        <v>1</v>
      </c>
      <c r="K15" s="78">
        <f>SUM(B15*G15/B15)/(B22*G22/B22)</f>
        <v>1.7935195964299571</v>
      </c>
      <c r="L15" s="78">
        <f>SUM(B15*G15*J15/B15)/(B22*G22*J22/B22)</f>
        <v>1.7935195964299571</v>
      </c>
      <c r="M15" s="78">
        <f xml:space="preserve"> SUM(B15*G15*J15/B15)/(B22*G22*J22/B22)</f>
        <v>1.7935195964299571</v>
      </c>
      <c r="N15" s="78">
        <f>SUM(B15*H15*I15/B15)/(B22*H22*I22/B22)</f>
        <v>0.67486554664811327</v>
      </c>
      <c r="O15" s="81">
        <f t="shared" si="1"/>
        <v>1.3013118145259457</v>
      </c>
    </row>
    <row r="16" spans="1:15" x14ac:dyDescent="0.25">
      <c r="A16" s="37" t="s">
        <v>14</v>
      </c>
      <c r="B16" s="37">
        <v>996</v>
      </c>
      <c r="C16" s="37">
        <v>210</v>
      </c>
      <c r="D16" s="4"/>
      <c r="E16" s="50">
        <v>2647.38</v>
      </c>
      <c r="F16" s="50">
        <v>46.96</v>
      </c>
      <c r="G16" s="78">
        <f>0.6+0.4*(B22/12)/B16</f>
        <v>1.6293507362784472</v>
      </c>
      <c r="H16" s="78">
        <f t="shared" si="0"/>
        <v>1.2108433734939759</v>
      </c>
      <c r="I16" s="78">
        <v>1</v>
      </c>
      <c r="J16" s="37">
        <f>0.9+0.1*(0.8*E16/E22+0.2*F16/F22)</f>
        <v>1</v>
      </c>
      <c r="K16" s="78">
        <f>SUM(B16*G16/B16)/(B22*G22/B22)</f>
        <v>1.6293507362784472</v>
      </c>
      <c r="L16" s="78">
        <f>SUM(B16*G16*J16/B16)/(B22*G22*J22/B22)</f>
        <v>1.6293507362784472</v>
      </c>
      <c r="M16" s="78">
        <f xml:space="preserve"> SUM(B16*G16*J16/B16)/(B22*G22*J22/B22)</f>
        <v>1.6293507362784472</v>
      </c>
      <c r="N16" s="78">
        <f>SUM(B16*H16*I16/B16)/(B22*H22*I22/B22)</f>
        <v>0.78516489056033922</v>
      </c>
      <c r="O16" s="81">
        <f t="shared" si="1"/>
        <v>1.2579089641624797</v>
      </c>
    </row>
    <row r="17" spans="1:15" x14ac:dyDescent="0.25">
      <c r="A17" s="37" t="s">
        <v>15</v>
      </c>
      <c r="B17" s="37">
        <v>1396</v>
      </c>
      <c r="C17" s="37">
        <v>124</v>
      </c>
      <c r="D17" s="4"/>
      <c r="E17" s="50">
        <v>2647.38</v>
      </c>
      <c r="F17" s="50">
        <v>46.96</v>
      </c>
      <c r="G17" s="78">
        <f>0.6+0.4*(B22/12)/B17</f>
        <v>1.3344078319006685</v>
      </c>
      <c r="H17" s="78">
        <f t="shared" si="0"/>
        <v>1.0888252148997135</v>
      </c>
      <c r="I17" s="78">
        <v>1</v>
      </c>
      <c r="J17" s="37">
        <f>0.9+0.1*(0.8*E17/E22+0.2*F17/F22)</f>
        <v>1</v>
      </c>
      <c r="K17" s="78">
        <f>SUM(B17*G17/B17)/(B22*G22/B22)</f>
        <v>1.3344078319006685</v>
      </c>
      <c r="L17" s="78">
        <f>SUM(B17*G17*J17/B17)/(B22*G22*J22/B22)</f>
        <v>1.3344078319006685</v>
      </c>
      <c r="M17" s="78">
        <f xml:space="preserve"> SUM(B17*G17*J17/B17)/(B22*G22*J22/B22)</f>
        <v>1.3344078319006685</v>
      </c>
      <c r="N17" s="78">
        <f>SUM(B17*H17*I17/B17)/(B22*H22*I22/B22)</f>
        <v>0.70604287012710376</v>
      </c>
      <c r="O17" s="81">
        <f t="shared" si="1"/>
        <v>1.0579272487203</v>
      </c>
    </row>
    <row r="18" spans="1:15" x14ac:dyDescent="0.25">
      <c r="A18" s="37" t="s">
        <v>16</v>
      </c>
      <c r="B18" s="37">
        <v>1741</v>
      </c>
      <c r="C18" s="37">
        <v>535</v>
      </c>
      <c r="D18" s="4"/>
      <c r="E18" s="50">
        <v>2647.38</v>
      </c>
      <c r="F18" s="50">
        <v>46.96</v>
      </c>
      <c r="G18" s="78">
        <f>0.6+0.4*(B22/12)/B18</f>
        <v>1.1888761248324717</v>
      </c>
      <c r="H18" s="78">
        <f t="shared" si="0"/>
        <v>1.3072946582423894</v>
      </c>
      <c r="I18" s="78">
        <v>1</v>
      </c>
      <c r="J18" s="37">
        <f>0.9+0.1*(0.8*E18/E22+0.2*F18/F22)</f>
        <v>1</v>
      </c>
      <c r="K18" s="78">
        <f>SUM(B18*G18/B18)/(B22*G22/B22)</f>
        <v>1.1888761248324717</v>
      </c>
      <c r="L18" s="78">
        <f>SUM(B18*G18*J18/B18)/(B22*G22*J22/B22)</f>
        <v>1.1888761248324717</v>
      </c>
      <c r="M18" s="78">
        <f xml:space="preserve"> SUM(B18*G18*J18/B18)/(B22*G22*J22/B22)</f>
        <v>1.1888761248324717</v>
      </c>
      <c r="N18" s="78">
        <f>SUM(B18*H18*I18/B18)/(B22*H22*I22/B22)</f>
        <v>0.84770820878932496</v>
      </c>
      <c r="O18" s="81">
        <f t="shared" si="1"/>
        <v>1.0387622417734872</v>
      </c>
    </row>
    <row r="19" spans="1:15" x14ac:dyDescent="0.25">
      <c r="A19" s="37" t="s">
        <v>17</v>
      </c>
      <c r="B19" s="37">
        <v>1942</v>
      </c>
      <c r="C19" s="37">
        <v>0</v>
      </c>
      <c r="D19" s="4"/>
      <c r="E19" s="50">
        <v>2647.38</v>
      </c>
      <c r="F19" s="50">
        <v>46.96</v>
      </c>
      <c r="G19" s="78">
        <f>0.6+0.4*(B22/12)/B19</f>
        <v>1.1279265362169584</v>
      </c>
      <c r="H19" s="78">
        <f t="shared" si="0"/>
        <v>1</v>
      </c>
      <c r="I19" s="78">
        <v>1</v>
      </c>
      <c r="J19" s="37">
        <f>0.9+0.1*(0.8*E19/E22+0.2*F19/F22)</f>
        <v>1</v>
      </c>
      <c r="K19" s="78">
        <f>SUM(B19*G19/B19)/(B22*G22/B22)</f>
        <v>1.1279265362169582</v>
      </c>
      <c r="L19" s="78">
        <f>SUM(B19*G19*J19/B19)/(B22*G22*J22/B22)</f>
        <v>1.1279265362169582</v>
      </c>
      <c r="M19" s="78">
        <f xml:space="preserve"> SUM(B19*G19*J19/B19)/(B22*G22*J22/B22)</f>
        <v>1.1279265362169582</v>
      </c>
      <c r="N19" s="78">
        <f>SUM(B19*H19*I19/B19)/(B22*H22*I22/B22)</f>
        <v>0.64844463598515578</v>
      </c>
      <c r="O19" s="81">
        <f t="shared" si="1"/>
        <v>0.91695450011496515</v>
      </c>
    </row>
    <row r="20" spans="1:15" x14ac:dyDescent="0.25">
      <c r="A20" s="37" t="s">
        <v>18</v>
      </c>
      <c r="B20" s="37">
        <v>1361</v>
      </c>
      <c r="C20" s="50">
        <v>6</v>
      </c>
      <c r="D20" s="4"/>
      <c r="E20" s="50">
        <v>2647.38</v>
      </c>
      <c r="F20" s="50">
        <v>46.96</v>
      </c>
      <c r="G20" s="78">
        <f>0.6+0.4*(B22/12)/B20</f>
        <v>1.3532941464609356</v>
      </c>
      <c r="H20" s="78">
        <f t="shared" si="0"/>
        <v>1.0044085231447466</v>
      </c>
      <c r="I20" s="78">
        <v>1</v>
      </c>
      <c r="J20" s="37">
        <f>0.9+0.1*(0.8*E20/E22+0.2*F20/F22)</f>
        <v>1</v>
      </c>
      <c r="K20" s="78">
        <f>SUM(B20*G20/B20)/(B22*G22/B22)</f>
        <v>1.3532941464609356</v>
      </c>
      <c r="L20" s="78">
        <f>SUM(B20*G20*J20/B20)/(B22*G22*J22/B22)</f>
        <v>1.3532941464609356</v>
      </c>
      <c r="M20" s="78">
        <f xml:space="preserve"> SUM(B20*G20*J20/B20)/(B22*G22*J22/B22)</f>
        <v>1.3532941464609356</v>
      </c>
      <c r="N20" s="78">
        <f>SUM(B20*H20*I20/B20)/(B22*H22*I22/B22)</f>
        <v>0.65130331917098316</v>
      </c>
      <c r="O20" s="81">
        <f t="shared" si="1"/>
        <v>1.0444181824533565</v>
      </c>
    </row>
    <row r="21" spans="1:15" x14ac:dyDescent="0.25">
      <c r="A21" s="37" t="s">
        <v>19</v>
      </c>
      <c r="B21" s="37">
        <v>1002</v>
      </c>
      <c r="C21" s="37">
        <v>18</v>
      </c>
      <c r="D21" s="4"/>
      <c r="E21" s="50">
        <v>2647.38</v>
      </c>
      <c r="F21" s="50">
        <v>46.96</v>
      </c>
      <c r="G21" s="78">
        <f>0.6+0.4*(B22/12)/B21</f>
        <v>1.6231869594145043</v>
      </c>
      <c r="H21" s="78">
        <f t="shared" si="0"/>
        <v>1.0179640718562875</v>
      </c>
      <c r="I21" s="78">
        <v>1</v>
      </c>
      <c r="J21" s="37">
        <f>0.9+0.1*(0.8*E21/E22+0.2*F21/F22)</f>
        <v>1</v>
      </c>
      <c r="K21" s="78">
        <f>SUM(B21*G21/B21)/(B22*G22/B22)</f>
        <v>1.6231869594145043</v>
      </c>
      <c r="L21" s="78">
        <f>SUM(B21*G21*J21/B21)/(B22*G22*J22/B22)</f>
        <v>1.6231869594145043</v>
      </c>
      <c r="M21" s="78">
        <f xml:space="preserve"> SUM(B21*G21*J21/B21)/(B22*G22*J22/B22)</f>
        <v>1.6231869594145043</v>
      </c>
      <c r="N21" s="78">
        <f>SUM(B21*H21*I21/B21)/(B22*H22*I22/B22)</f>
        <v>0.66009334202081738</v>
      </c>
      <c r="O21" s="81">
        <f t="shared" si="1"/>
        <v>1.1994257677612821</v>
      </c>
    </row>
    <row r="22" spans="1:15" s="6" customFormat="1" ht="16.5" customHeight="1" x14ac:dyDescent="0.25">
      <c r="A22" s="37" t="s">
        <v>7</v>
      </c>
      <c r="B22" s="74">
        <f t="shared" ref="B22:D22" si="2">SUM(B10:B21)</f>
        <v>30757</v>
      </c>
      <c r="C22" s="74">
        <f t="shared" si="2"/>
        <v>2087</v>
      </c>
      <c r="D22" s="75">
        <f t="shared" si="2"/>
        <v>13661</v>
      </c>
      <c r="E22" s="50">
        <v>2647.38</v>
      </c>
      <c r="F22" s="50">
        <v>46.96</v>
      </c>
      <c r="G22" s="78">
        <v>1</v>
      </c>
      <c r="H22" s="78">
        <f t="shared" si="0"/>
        <v>1.0678544721526806</v>
      </c>
      <c r="I22" s="79">
        <f>SUM(D22/B22+1)</f>
        <v>1.4441590532236563</v>
      </c>
      <c r="J22" s="37">
        <f>0.9+0.1*(0.8*E22/E22+0.2*F22/F22)</f>
        <v>1</v>
      </c>
      <c r="K22" s="78">
        <f>SUM(B22*G22/B22)/(B22*G22/B22)</f>
        <v>1</v>
      </c>
      <c r="L22" s="78">
        <f>SUM(B22*G22*J22/B22)/(B22*G22*J22/B22)</f>
        <v>1</v>
      </c>
      <c r="M22" s="78">
        <f xml:space="preserve"> SUM(B22*G22*J22/B22)/(B22*G22*J22/B22)</f>
        <v>1</v>
      </c>
      <c r="N22" s="78">
        <f>SUM(B22*H22*I22/B22)/(B22*H22*I22/B22)</f>
        <v>1</v>
      </c>
      <c r="O22" s="81">
        <f t="shared" si="1"/>
        <v>1</v>
      </c>
    </row>
    <row r="23" spans="1:15" x14ac:dyDescent="0.25">
      <c r="A23" s="37"/>
      <c r="B23" s="37"/>
      <c r="C23" s="4"/>
      <c r="D23" s="4"/>
      <c r="E23" s="4"/>
      <c r="F23" s="4"/>
      <c r="G23" s="80"/>
      <c r="H23" s="4"/>
      <c r="I23" s="72"/>
      <c r="J23" s="4"/>
      <c r="K23" s="4"/>
      <c r="L23" s="4"/>
      <c r="M23" s="4"/>
      <c r="N23" s="4"/>
      <c r="O23" s="81"/>
    </row>
    <row r="24" spans="1:15" x14ac:dyDescent="0.25">
      <c r="A24" s="37"/>
      <c r="B24" s="37"/>
      <c r="C24" s="50"/>
      <c r="D24" s="4"/>
      <c r="E24" s="4"/>
      <c r="F24" s="4"/>
      <c r="G24" s="4"/>
      <c r="H24" s="4"/>
      <c r="I24" s="72"/>
      <c r="J24" s="4"/>
      <c r="K24" s="4"/>
      <c r="L24" s="4"/>
      <c r="M24" s="4"/>
      <c r="N24" s="4"/>
      <c r="O24" s="81"/>
    </row>
    <row r="25" spans="1:15" x14ac:dyDescent="0.25">
      <c r="A25" s="5"/>
      <c r="B25" s="58"/>
      <c r="C25" s="5"/>
      <c r="D25" s="5"/>
      <c r="E25" s="5"/>
      <c r="F25" s="5"/>
      <c r="G25" s="5"/>
      <c r="H25" s="5"/>
      <c r="I25" s="73"/>
      <c r="J25" s="5"/>
      <c r="K25" s="5"/>
      <c r="L25" s="5"/>
      <c r="M25" s="5"/>
      <c r="N25" s="5"/>
      <c r="O25" s="82"/>
    </row>
    <row r="26" spans="1:15" s="58" customFormat="1" x14ac:dyDescent="0.25">
      <c r="E26" s="5"/>
      <c r="F26" s="5"/>
      <c r="G26" s="5"/>
      <c r="H26" s="5"/>
      <c r="I26" s="5"/>
      <c r="J26" s="5"/>
      <c r="K26" s="5"/>
      <c r="L26" s="5"/>
      <c r="M26" s="5"/>
      <c r="N26" s="5"/>
      <c r="O26" s="82"/>
    </row>
    <row r="27" spans="1:15" s="58" customFormat="1" x14ac:dyDescent="0.25">
      <c r="A27" s="59"/>
      <c r="B27" s="59"/>
      <c r="C27" s="59"/>
      <c r="D27" s="59"/>
      <c r="E27" s="54"/>
      <c r="F27" s="54"/>
      <c r="G27" s="54"/>
      <c r="H27" s="59"/>
      <c r="I27" s="54"/>
      <c r="J27" s="54"/>
      <c r="K27" s="54"/>
      <c r="L27" s="5"/>
      <c r="M27" s="5"/>
      <c r="N27" s="5"/>
      <c r="O27" s="82"/>
    </row>
    <row r="28" spans="1:15" s="58" customFormat="1" x14ac:dyDescent="0.25">
      <c r="A28" s="59" t="s">
        <v>62</v>
      </c>
      <c r="B28" s="59"/>
      <c r="C28" s="59"/>
      <c r="D28" s="59"/>
      <c r="E28" s="54"/>
      <c r="F28" s="54"/>
      <c r="G28" s="54"/>
      <c r="H28" s="59"/>
      <c r="I28" s="54"/>
      <c r="J28" s="54"/>
      <c r="K28" s="54"/>
      <c r="L28" s="5"/>
      <c r="M28" s="5"/>
      <c r="N28" s="5"/>
      <c r="O28" s="82"/>
    </row>
    <row r="29" spans="1:15" s="58" customFormat="1" x14ac:dyDescent="0.25">
      <c r="A29" s="59"/>
      <c r="B29" s="59"/>
      <c r="C29" s="54"/>
      <c r="D29" s="59"/>
      <c r="E29" s="54"/>
      <c r="F29" s="54"/>
      <c r="G29" s="54"/>
      <c r="H29" s="59"/>
      <c r="I29" s="59"/>
      <c r="J29" s="59"/>
      <c r="K29" s="59"/>
      <c r="O29" s="82"/>
    </row>
    <row r="30" spans="1:15" x14ac:dyDescent="0.25">
      <c r="A30" s="112" t="s">
        <v>63</v>
      </c>
      <c r="B30" s="112"/>
      <c r="C30" s="50">
        <v>0.30499999999999999</v>
      </c>
      <c r="D30" s="59"/>
      <c r="E30" s="54"/>
      <c r="F30" s="54"/>
      <c r="G30" s="54"/>
      <c r="H30" s="59"/>
      <c r="I30" s="59"/>
      <c r="J30" s="59"/>
      <c r="K30" s="59"/>
      <c r="L30" s="58"/>
      <c r="M30" s="58"/>
      <c r="N30" s="58"/>
      <c r="O30" s="82"/>
    </row>
    <row r="31" spans="1:15" x14ac:dyDescent="0.25">
      <c r="A31" s="112" t="s">
        <v>64</v>
      </c>
      <c r="B31" s="112"/>
      <c r="C31" s="50">
        <v>0.154</v>
      </c>
      <c r="D31" s="59"/>
      <c r="E31" s="54"/>
      <c r="F31" s="54"/>
      <c r="G31" s="54"/>
      <c r="H31" s="59"/>
      <c r="I31" s="59"/>
      <c r="J31" s="59"/>
      <c r="K31" s="59"/>
      <c r="L31" s="58"/>
      <c r="M31" s="58"/>
      <c r="N31" s="58"/>
      <c r="O31" s="82"/>
    </row>
    <row r="32" spans="1:15" x14ac:dyDescent="0.25">
      <c r="A32" s="112" t="s">
        <v>65</v>
      </c>
      <c r="B32" s="112"/>
      <c r="C32" s="81">
        <v>0.10100000000000001</v>
      </c>
      <c r="D32" s="59"/>
      <c r="E32" s="54"/>
      <c r="F32" s="54"/>
      <c r="G32" s="59"/>
      <c r="H32" s="59"/>
      <c r="I32" s="59"/>
      <c r="J32" s="59"/>
      <c r="K32" s="59"/>
      <c r="L32" s="58"/>
      <c r="M32" s="58"/>
      <c r="N32" s="58"/>
      <c r="O32" s="82"/>
    </row>
    <row r="33" spans="1:15" x14ac:dyDescent="0.25">
      <c r="A33" s="112" t="s">
        <v>66</v>
      </c>
      <c r="B33" s="112"/>
      <c r="C33" s="81">
        <v>0.44</v>
      </c>
      <c r="D33" s="59"/>
      <c r="E33" s="54"/>
      <c r="F33" s="59"/>
      <c r="G33" s="59"/>
      <c r="H33" s="59"/>
      <c r="I33" s="59"/>
      <c r="J33" s="59"/>
      <c r="K33" s="59"/>
      <c r="L33" s="58"/>
      <c r="M33" s="58"/>
      <c r="N33" s="58"/>
      <c r="O33" s="69"/>
    </row>
    <row r="34" spans="1:15" x14ac:dyDescent="0.25">
      <c r="A34" s="58"/>
      <c r="B34" s="58"/>
      <c r="C34" s="5"/>
      <c r="D34" s="58"/>
      <c r="E34" s="5"/>
      <c r="F34" s="58"/>
      <c r="G34" s="58"/>
      <c r="H34" s="58"/>
      <c r="I34" s="58"/>
      <c r="J34" s="58"/>
      <c r="K34" s="58"/>
      <c r="L34" s="58"/>
      <c r="M34" s="58"/>
      <c r="N34" s="58"/>
      <c r="O34" s="69"/>
    </row>
    <row r="35" spans="1:15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</sheetData>
  <mergeCells count="11">
    <mergeCell ref="O5:O6"/>
    <mergeCell ref="A5:A6"/>
    <mergeCell ref="B5:B6"/>
    <mergeCell ref="E5:F5"/>
    <mergeCell ref="G5:J5"/>
    <mergeCell ref="C5:D5"/>
    <mergeCell ref="A30:B30"/>
    <mergeCell ref="A31:B31"/>
    <mergeCell ref="A32:B32"/>
    <mergeCell ref="A33:B33"/>
    <mergeCell ref="K5:N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2023-10-30T11:13:49Z</dcterms:modified>
</cp:coreProperties>
</file>